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tor Reyes\Desktop\Componente No.3 Inapa (11-01-22)\ULTIMO 14-01-22\"/>
    </mc:Choice>
  </mc:AlternateContent>
  <bookViews>
    <workbookView xWindow="0" yWindow="0" windowWidth="23040" windowHeight="9048" tabRatio="505"/>
  </bookViews>
  <sheets>
    <sheet name="POA 2022 " sheetId="9" r:id="rId1"/>
    <sheet name="Resumen" sheetId="6" r:id="rId2"/>
  </sheets>
  <definedNames>
    <definedName name="_xlnm.Print_Area" localSheetId="0">'POA 2022 '!$A$1:$V$77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" i="9" l="1"/>
  <c r="H64" i="9"/>
  <c r="H63" i="9"/>
  <c r="H62" i="9"/>
  <c r="U61" i="9"/>
  <c r="T61" i="9"/>
  <c r="S61" i="9"/>
  <c r="R61" i="9"/>
  <c r="Q61" i="9"/>
  <c r="O61" i="9"/>
  <c r="N61" i="9"/>
  <c r="M61" i="9"/>
  <c r="L61" i="9"/>
  <c r="K61" i="9"/>
  <c r="J61" i="9"/>
  <c r="E61" i="9"/>
  <c r="H60" i="9"/>
  <c r="I60" i="9" s="1"/>
  <c r="T60" i="9" s="1"/>
  <c r="H59" i="9"/>
  <c r="I59" i="9" s="1"/>
  <c r="H58" i="9"/>
  <c r="I58" i="9" s="1"/>
  <c r="H57" i="9"/>
  <c r="I57" i="9" s="1"/>
  <c r="H56" i="9"/>
  <c r="I56" i="9" s="1"/>
  <c r="H55" i="9"/>
  <c r="I55" i="9" s="1"/>
  <c r="H54" i="9"/>
  <c r="I54" i="9" s="1"/>
  <c r="H53" i="9"/>
  <c r="I53" i="9" s="1"/>
  <c r="H52" i="9"/>
  <c r="I52" i="9" s="1"/>
  <c r="H51" i="9"/>
  <c r="I51" i="9" s="1"/>
  <c r="Q51" i="9" s="1"/>
  <c r="H50" i="9"/>
  <c r="I50" i="9" s="1"/>
  <c r="H49" i="9"/>
  <c r="I49" i="9" s="1"/>
  <c r="U48" i="9"/>
  <c r="R48" i="9"/>
  <c r="P48" i="9"/>
  <c r="O48" i="9"/>
  <c r="N48" i="9"/>
  <c r="L48" i="9"/>
  <c r="K48" i="9"/>
  <c r="E48" i="9"/>
  <c r="H47" i="9"/>
  <c r="H46" i="9"/>
  <c r="H45" i="9"/>
  <c r="E44" i="9"/>
  <c r="H43" i="9"/>
  <c r="H42" i="9"/>
  <c r="E41" i="9"/>
  <c r="H40" i="9"/>
  <c r="H39" i="9"/>
  <c r="I39" i="9" s="1"/>
  <c r="U38" i="9"/>
  <c r="T38" i="9"/>
  <c r="S38" i="9"/>
  <c r="Q38" i="9"/>
  <c r="P38" i="9"/>
  <c r="O38" i="9"/>
  <c r="N38" i="9"/>
  <c r="M38" i="9"/>
  <c r="L38" i="9"/>
  <c r="K38" i="9"/>
  <c r="E38" i="9"/>
  <c r="H37" i="9"/>
  <c r="I37" i="9" s="1"/>
  <c r="H36" i="9"/>
  <c r="I36" i="9" s="1"/>
  <c r="R36" i="9" s="1"/>
  <c r="H35" i="9"/>
  <c r="H34" i="9"/>
  <c r="I34" i="9" s="1"/>
  <c r="H33" i="9"/>
  <c r="I33" i="9" s="1"/>
  <c r="H32" i="9"/>
  <c r="I32" i="9" s="1"/>
  <c r="U31" i="9"/>
  <c r="T31" i="9"/>
  <c r="S31" i="9"/>
  <c r="R31" i="9"/>
  <c r="P31" i="9"/>
  <c r="O31" i="9"/>
  <c r="M31" i="9"/>
  <c r="L31" i="9"/>
  <c r="K31" i="9"/>
  <c r="J31" i="9"/>
  <c r="E31" i="9"/>
  <c r="H30" i="9"/>
  <c r="H29" i="9" s="1"/>
  <c r="T29" i="9"/>
  <c r="R29" i="9"/>
  <c r="Q29" i="9"/>
  <c r="P29" i="9"/>
  <c r="O29" i="9"/>
  <c r="N29" i="9"/>
  <c r="M29" i="9"/>
  <c r="L29" i="9"/>
  <c r="K29" i="9"/>
  <c r="J29" i="9"/>
  <c r="E29" i="9"/>
  <c r="H28" i="9"/>
  <c r="I28" i="9" s="1"/>
  <c r="H27" i="9"/>
  <c r="T26" i="9"/>
  <c r="R26" i="9"/>
  <c r="Q26" i="9"/>
  <c r="P26" i="9"/>
  <c r="O26" i="9"/>
  <c r="N26" i="9"/>
  <c r="M26" i="9"/>
  <c r="L26" i="9"/>
  <c r="K26" i="9"/>
  <c r="J26" i="9"/>
  <c r="E26" i="9"/>
  <c r="H25" i="9"/>
  <c r="I25" i="9" s="1"/>
  <c r="H24" i="9"/>
  <c r="I24" i="9" s="1"/>
  <c r="H23" i="9"/>
  <c r="I23" i="9" s="1"/>
  <c r="H22" i="9"/>
  <c r="U21" i="9"/>
  <c r="T21" i="9"/>
  <c r="S21" i="9"/>
  <c r="R21" i="9"/>
  <c r="Q21" i="9"/>
  <c r="O21" i="9"/>
  <c r="N21" i="9"/>
  <c r="L21" i="9"/>
  <c r="K21" i="9"/>
  <c r="J21" i="9"/>
  <c r="E21" i="9"/>
  <c r="H20" i="9"/>
  <c r="I20" i="9" s="1"/>
  <c r="H19" i="9"/>
  <c r="I19" i="9" s="1"/>
  <c r="U18" i="9"/>
  <c r="T18" i="9"/>
  <c r="S18" i="9"/>
  <c r="Q18" i="9"/>
  <c r="P18" i="9"/>
  <c r="N18" i="9"/>
  <c r="M18" i="9"/>
  <c r="L18" i="9"/>
  <c r="K18" i="9"/>
  <c r="J18" i="9"/>
  <c r="E18" i="9"/>
  <c r="H17" i="9"/>
  <c r="I17" i="9" s="1"/>
  <c r="H16" i="9"/>
  <c r="I16" i="9" s="1"/>
  <c r="U15" i="9"/>
  <c r="T15" i="9"/>
  <c r="S15" i="9"/>
  <c r="R15" i="9"/>
  <c r="Q15" i="9"/>
  <c r="O15" i="9"/>
  <c r="N15" i="9"/>
  <c r="L15" i="9"/>
  <c r="K15" i="9"/>
  <c r="J15" i="9"/>
  <c r="E15" i="9"/>
  <c r="H14" i="9"/>
  <c r="I14" i="9" s="1"/>
  <c r="H13" i="9"/>
  <c r="I13" i="9" s="1"/>
  <c r="H12" i="9"/>
  <c r="U11" i="9"/>
  <c r="T11" i="9"/>
  <c r="S11" i="9"/>
  <c r="R11" i="9"/>
  <c r="P11" i="9"/>
  <c r="O11" i="9"/>
  <c r="N11" i="9"/>
  <c r="M11" i="9"/>
  <c r="L11" i="9"/>
  <c r="K11" i="9"/>
  <c r="J11" i="9"/>
  <c r="E11" i="9"/>
  <c r="O70" i="9" l="1"/>
  <c r="E70" i="9"/>
  <c r="G7" i="6" s="1"/>
  <c r="M48" i="9"/>
  <c r="J48" i="9"/>
  <c r="R39" i="9"/>
  <c r="R38" i="9" s="1"/>
  <c r="J38" i="9"/>
  <c r="T48" i="9"/>
  <c r="T10" i="9" s="1"/>
  <c r="I38" i="9"/>
  <c r="K70" i="9"/>
  <c r="M70" i="9"/>
  <c r="U70" i="9"/>
  <c r="J70" i="9"/>
  <c r="N70" i="9"/>
  <c r="Q70" i="9"/>
  <c r="L70" i="9"/>
  <c r="P70" i="9"/>
  <c r="L66" i="9"/>
  <c r="P66" i="9"/>
  <c r="E10" i="9"/>
  <c r="H15" i="9"/>
  <c r="I31" i="9"/>
  <c r="Q31" i="9"/>
  <c r="K10" i="9"/>
  <c r="H41" i="9"/>
  <c r="S48" i="9"/>
  <c r="Q48" i="9"/>
  <c r="I30" i="9"/>
  <c r="U29" i="9" s="1"/>
  <c r="H18" i="9"/>
  <c r="N31" i="9"/>
  <c r="N10" i="9" s="1"/>
  <c r="H31" i="9"/>
  <c r="H38" i="9"/>
  <c r="R18" i="9"/>
  <c r="I18" i="9"/>
  <c r="L10" i="9"/>
  <c r="H26" i="9"/>
  <c r="I27" i="9"/>
  <c r="I48" i="9"/>
  <c r="H11" i="9"/>
  <c r="I12" i="9"/>
  <c r="H21" i="9"/>
  <c r="I22" i="9"/>
  <c r="P15" i="9"/>
  <c r="I15" i="9"/>
  <c r="M15" i="9"/>
  <c r="H44" i="9"/>
  <c r="H48" i="9"/>
  <c r="H61" i="9"/>
  <c r="S70" i="9"/>
  <c r="O66" i="9" l="1"/>
  <c r="K66" i="9"/>
  <c r="S29" i="9"/>
  <c r="M66" i="9"/>
  <c r="H70" i="9"/>
  <c r="L7" i="9"/>
  <c r="J66" i="9"/>
  <c r="E66" i="9"/>
  <c r="G6" i="6" s="1"/>
  <c r="R10" i="9"/>
  <c r="U73" i="9"/>
  <c r="K73" i="9"/>
  <c r="J10" i="9"/>
  <c r="S73" i="9"/>
  <c r="E73" i="9"/>
  <c r="G8" i="6" s="1"/>
  <c r="T73" i="9"/>
  <c r="L73" i="9"/>
  <c r="N66" i="9"/>
  <c r="Q66" i="9"/>
  <c r="O18" i="9"/>
  <c r="O10" i="9" s="1"/>
  <c r="O7" i="9" s="1"/>
  <c r="E7" i="9"/>
  <c r="G5" i="6" s="1"/>
  <c r="K7" i="9"/>
  <c r="T7" i="9"/>
  <c r="I29" i="9"/>
  <c r="N7" i="9"/>
  <c r="M21" i="9"/>
  <c r="M10" i="9" s="1"/>
  <c r="P21" i="9"/>
  <c r="I21" i="9"/>
  <c r="H10" i="9"/>
  <c r="I11" i="9"/>
  <c r="Q11" i="9"/>
  <c r="Q10" i="9" s="1"/>
  <c r="Q7" i="9" s="1"/>
  <c r="N73" i="9"/>
  <c r="T70" i="9"/>
  <c r="I70" i="9"/>
  <c r="L7" i="6" s="1"/>
  <c r="D7" i="6" s="1"/>
  <c r="R70" i="9"/>
  <c r="P61" i="9"/>
  <c r="I61" i="9"/>
  <c r="R66" i="9"/>
  <c r="U26" i="9"/>
  <c r="U10" i="9" s="1"/>
  <c r="U7" i="9" s="1"/>
  <c r="I26" i="9"/>
  <c r="J73" i="9" l="1"/>
  <c r="S26" i="9"/>
  <c r="S10" i="9" s="1"/>
  <c r="S7" i="9" s="1"/>
  <c r="G9" i="6"/>
  <c r="L76" i="9"/>
  <c r="H66" i="9"/>
  <c r="R7" i="9"/>
  <c r="R73" i="9"/>
  <c r="K76" i="9"/>
  <c r="H73" i="9"/>
  <c r="J7" i="9"/>
  <c r="O73" i="9"/>
  <c r="O76" i="9" s="1"/>
  <c r="Q73" i="9"/>
  <c r="Q76" i="9" s="1"/>
  <c r="E76" i="9"/>
  <c r="I73" i="9"/>
  <c r="L8" i="6" s="1"/>
  <c r="D8" i="6" s="1"/>
  <c r="H7" i="9"/>
  <c r="P10" i="9"/>
  <c r="P7" i="9" s="1"/>
  <c r="N76" i="9"/>
  <c r="M7" i="9"/>
  <c r="I10" i="9"/>
  <c r="I7" i="9" s="1"/>
  <c r="L5" i="6" s="1"/>
  <c r="D5" i="6" s="1"/>
  <c r="T66" i="9"/>
  <c r="T76" i="9" s="1"/>
  <c r="U66" i="9"/>
  <c r="U76" i="9" s="1"/>
  <c r="S66" i="9"/>
  <c r="I66" i="9"/>
  <c r="L6" i="6" s="1"/>
  <c r="D6" i="6" s="1"/>
  <c r="J76" i="9" l="1"/>
  <c r="J77" i="9" s="1"/>
  <c r="S76" i="9"/>
  <c r="S77" i="9" s="1"/>
  <c r="D9" i="6"/>
  <c r="P73" i="9"/>
  <c r="P76" i="9" s="1"/>
  <c r="H76" i="9"/>
  <c r="L9" i="6"/>
  <c r="R76" i="9"/>
  <c r="M73" i="9"/>
  <c r="M76" i="9" s="1"/>
  <c r="M77" i="9" s="1"/>
  <c r="I76" i="9"/>
  <c r="P77" i="9" l="1"/>
</calcChain>
</file>

<file path=xl/comments1.xml><?xml version="1.0" encoding="utf-8"?>
<comments xmlns="http://schemas.openxmlformats.org/spreadsheetml/2006/main">
  <authors>
    <author>Prestor Reyes</author>
    <author>Janei Cristina Santos Resende</author>
  </authors>
  <commentList>
    <comment ref="I31" authorId="0" shapeId="0">
      <text>
        <r>
          <rPr>
            <b/>
            <sz val="9"/>
            <color indexed="81"/>
            <rFont val="Tahoma"/>
            <family val="2"/>
          </rPr>
          <t>Prestor Reyes:</t>
        </r>
        <r>
          <rPr>
            <sz val="9"/>
            <color indexed="81"/>
            <rFont val="Tahoma"/>
            <family val="2"/>
          </rPr>
          <t xml:space="preserve">
Ajustar cantidad de vehiculos o actualizar precios</t>
        </r>
      </text>
    </comment>
    <comment ref="G76" authorId="1" shapeId="0">
      <text>
        <r>
          <rPr>
            <b/>
            <sz val="9"/>
            <color indexed="81"/>
            <rFont val="Segoe UI"/>
            <family val="2"/>
          </rPr>
          <t>Janei Cristina Santos Resende:</t>
        </r>
        <r>
          <rPr>
            <sz val="9"/>
            <color indexed="81"/>
            <rFont val="Segoe UI"/>
            <family val="2"/>
          </rPr>
          <t xml:space="preserve">
incluído o valor pago em set/2018 que ainda não foi distribuído no IFR
</t>
        </r>
      </text>
    </comment>
  </commentList>
</comments>
</file>

<file path=xl/sharedStrings.xml><?xml version="1.0" encoding="utf-8"?>
<sst xmlns="http://schemas.openxmlformats.org/spreadsheetml/2006/main" count="161" uniqueCount="160">
  <si>
    <t>Total</t>
  </si>
  <si>
    <t xml:space="preserve">COMPONENTES </t>
  </si>
  <si>
    <t>PLANIFICACIÓN TOTAL</t>
  </si>
  <si>
    <t>COMPONENTES y SUB-COMPONENTES</t>
  </si>
  <si>
    <t>*Valores documentados en los IFR presentados al Banco Mundial</t>
  </si>
  <si>
    <t>COMPONENTE 3</t>
  </si>
  <si>
    <t>COMPONENTE 2</t>
  </si>
  <si>
    <t>COMPONENTE 1</t>
  </si>
  <si>
    <t>COMPONENTE 4</t>
  </si>
  <si>
    <t xml:space="preserve">VALOR TOTAL </t>
  </si>
  <si>
    <t>PLANIFICACIÓN TOTAL (US$)</t>
  </si>
  <si>
    <t>Total del proyecto (US$)</t>
  </si>
  <si>
    <t>Realizado hasta 2021 * (US$)</t>
  </si>
  <si>
    <t>Realizado hasta 2022 * (US$)</t>
  </si>
  <si>
    <t>Previsión de desembolso 2021 (US$)</t>
  </si>
  <si>
    <t>Previsión de desembolso 2022 (US$)</t>
  </si>
  <si>
    <t>Contingencias</t>
  </si>
  <si>
    <t>POA 2022  -  PROYECTO DE AGRICULTURA RESILIENTE Y GESTIÓN INTEGRADA DE RECURSOS HÍDRICOS DE LAS CUENCAS YAQUE DEL NORTE Y OZAMA-ISABELA (PARGIRH) - P163260</t>
  </si>
  <si>
    <t xml:space="preserve">Escritorio </t>
  </si>
  <si>
    <t xml:space="preserve">Silla oficina </t>
  </si>
  <si>
    <t xml:space="preserve">Laptop </t>
  </si>
  <si>
    <t xml:space="preserve">Data Show </t>
  </si>
  <si>
    <t>Cámara digital</t>
  </si>
  <si>
    <t xml:space="preserve">Archivo metálico de 6 gavetas </t>
  </si>
  <si>
    <t>Otros mobiliarios (GPS)</t>
  </si>
  <si>
    <t>Pago de servicios (internet, teléfono, etc)</t>
  </si>
  <si>
    <t>Misceláneos (papel, útiles, etc.)</t>
  </si>
  <si>
    <t>Seguro de Vehículo</t>
  </si>
  <si>
    <t>Mantenimiento  Vehiculos</t>
  </si>
  <si>
    <t>Reparaciónes mecánicas vehiculos</t>
  </si>
  <si>
    <t>Seguro Motocicletas</t>
  </si>
  <si>
    <t>Mantenimiento motocicleta</t>
  </si>
  <si>
    <t>Combustibles gasolina y  2T motocicletas</t>
  </si>
  <si>
    <t>Reparaciónes mecánicas motocicletas</t>
  </si>
  <si>
    <t xml:space="preserve">Cursos y talleres a técnicos </t>
  </si>
  <si>
    <t xml:space="preserve">Subcomponente 1.1 Apoyo al Uso Productivo de los Recursos Naturales </t>
  </si>
  <si>
    <t xml:space="preserve">Subcomponent 1.3 Apoyo a la Conservación de Áreas Protegidas </t>
  </si>
  <si>
    <t>Subcomponente 1.2 Apoyo a la Consolidación del Sistema Nacional de Conservación de Suelo y Agua (SNCSA)</t>
  </si>
  <si>
    <t>Mantenimiento de instalaciones existentes</t>
  </si>
  <si>
    <t>Construcción y rehabilitación de oficinas y centros de control, como apoyo a la Conservación de Áreas Protegidas</t>
  </si>
  <si>
    <t>Computadora escritorio</t>
  </si>
  <si>
    <t>Adquisición de equipos de computo, como apoyo a la Conservación de Áreas Protegidas</t>
  </si>
  <si>
    <t>Adquisición de equipos de proyección, camara y de video, como apoyo a la Conservación de Áreas Protegidas</t>
  </si>
  <si>
    <t>Radios base</t>
  </si>
  <si>
    <t>Radios moviles</t>
  </si>
  <si>
    <t>Sistema energia fotovoltaica (paneles, inversores, reguladores de carga, baterias y accesorios para instalacion)</t>
  </si>
  <si>
    <t>Adquisición de sistema de energía fotovoltaica, como apoyo a la Conservación de Áreas Protegidas</t>
  </si>
  <si>
    <t>Adquisición de mobiliarios para oficina, como apoyo a la Conservación de Áreas Protegidas</t>
  </si>
  <si>
    <t>Adquisición de sistema de comunicación, radios base y móviles, como apoyo a la Conservación de Áreas Protegidas</t>
  </si>
  <si>
    <t>Adquisición de camionetas para transporte, como apoyo a la Conservación de Áreas Protegidas</t>
  </si>
  <si>
    <t>Adquisición de motocicletas para transporte, como apoyo a la Conservación de Áreas Protegidas</t>
  </si>
  <si>
    <t>Vehículo tipo Camioneta de doble cabina</t>
  </si>
  <si>
    <t>Vehículo tipo Camioneta de una cabina</t>
  </si>
  <si>
    <t>Instalación de bornes para delimitación física de áreas protegidas, como apoyo a la Conservación de Áreas Protegidas</t>
  </si>
  <si>
    <t>Mantenimiento de caminos y líneas cortafuegos para el programa contra incendios, como apoyo a la Conservación de Áreas Protegidas</t>
  </si>
  <si>
    <t>Construcción y habilitación de estación de bomberos para el programa contra incendios, como apoyo a la Conservación de Áreas Protegidas</t>
  </si>
  <si>
    <t xml:space="preserve">Mantenimiento de senderos </t>
  </si>
  <si>
    <t>Levantamiento, mantenimiento y señalización de senderos para el ecoturismo local, como apoyo a la Conservación de Áreas Protegidas</t>
  </si>
  <si>
    <t>Consultorias</t>
  </si>
  <si>
    <t>Evaluación biodiversidad y monitoreo biológico</t>
  </si>
  <si>
    <t>Talleres de socialización y divulgación de documentos de los planes de manejo, como apoyo a la Conservación de Áreas Protegidas</t>
  </si>
  <si>
    <t>Gastos operativos para oficina, medios de transporte y recursos humanos, como apoyo a la Conservación de Áreas Protegidas</t>
  </si>
  <si>
    <t>Combustibles vehículos_Gasoil</t>
  </si>
  <si>
    <t>Viaticos viaje al campo</t>
  </si>
  <si>
    <t>Adquisición de uniformes completos para guardaparques, como apoyo a la Conservación de Áreas Protegidas</t>
  </si>
  <si>
    <t>Talleres de educación ambiental, como apoyo a la Conservación de Áreas Protegidas</t>
  </si>
  <si>
    <t>Cursos, talleres de guias ecoturisticos a comunitarios</t>
  </si>
  <si>
    <t>Consultoría de preparación, actualización de planes de manejo, evaluacion de biodiversidad y monitoreo biologico, como apoyo a la Conservación de Áreas Protegidas</t>
  </si>
  <si>
    <t>Curso básico para guardaparques</t>
  </si>
  <si>
    <t>Capacitación para técnicos, guardaparques y comunitarios, como apoyo a la Conservación de Áreas Protegidas</t>
  </si>
  <si>
    <t>Habilitacion y mantenimiento Oficinas</t>
  </si>
  <si>
    <t>Construccion y equipamiento de centros de control y vigilancia</t>
  </si>
  <si>
    <t>Talleres de socialización y validación del plan</t>
  </si>
  <si>
    <t>Publicacion y divulgación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</si>
  <si>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</si>
  <si>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</si>
  <si>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</si>
  <si>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</si>
  <si>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</si>
  <si>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</si>
  <si>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</si>
  <si>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</si>
  <si>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</si>
  <si>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</si>
  <si>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</si>
  <si>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</si>
  <si>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</si>
  <si>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</si>
  <si>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</si>
  <si>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</si>
  <si>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</si>
  <si>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</si>
  <si>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</si>
  <si>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1.3.1.1</t>
  </si>
  <si>
    <t>1.3.1.2</t>
  </si>
  <si>
    <t>1.3.1.3</t>
  </si>
  <si>
    <t>1.3.2.1</t>
  </si>
  <si>
    <t>1.3.2.2</t>
  </si>
  <si>
    <t>1.3.3.1</t>
  </si>
  <si>
    <t>1.3.3.2</t>
  </si>
  <si>
    <t>1.3.4.1</t>
  </si>
  <si>
    <t>1.3.4.2</t>
  </si>
  <si>
    <t>1.3.4.3</t>
  </si>
  <si>
    <t>1.3.4.4</t>
  </si>
  <si>
    <t>1.3.5.1</t>
  </si>
  <si>
    <t>1.3.5.2</t>
  </si>
  <si>
    <t>1.3.6.1</t>
  </si>
  <si>
    <t>1.3.7.1</t>
  </si>
  <si>
    <t>1.3.7.2</t>
  </si>
  <si>
    <t>1.3.12.1</t>
  </si>
  <si>
    <t>1.3.12.2</t>
  </si>
  <si>
    <t>1.3.13.1</t>
  </si>
  <si>
    <t>1.3.13.2</t>
  </si>
  <si>
    <t>1.3.14.1</t>
  </si>
  <si>
    <t>1.3.14.2</t>
  </si>
  <si>
    <t>1.3.16.1</t>
  </si>
  <si>
    <t>1.3.16.2</t>
  </si>
  <si>
    <t>1.3.16.3</t>
  </si>
  <si>
    <t>1.3.16.4</t>
  </si>
  <si>
    <t>1.3.16.5</t>
  </si>
  <si>
    <t>1.3.16.6</t>
  </si>
  <si>
    <t>1.3.16.7</t>
  </si>
  <si>
    <t>1.3.16.8</t>
  </si>
  <si>
    <t>1.3.16.9</t>
  </si>
  <si>
    <t>1.3.16.10</t>
  </si>
  <si>
    <t>1.3.16.11</t>
  </si>
  <si>
    <t>1.3.18.1</t>
  </si>
  <si>
    <t>1.3.18.2</t>
  </si>
  <si>
    <t>1.3.18.3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</si>
  <si>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</si>
  <si>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</si>
  <si>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</si>
  <si>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</si>
  <si>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</si>
  <si>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</si>
  <si>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</si>
  <si>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</si>
  <si>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</si>
  <si>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</si>
  <si>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</si>
  <si>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</si>
  <si>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</si>
  <si>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 xml:space="preserve">COMPONENTE 1: Gestión Productiva Sostenible de los Agroecosistemas </t>
  </si>
  <si>
    <t xml:space="preserve">Subcomponente 2.1 Rehabilitación de Presas en las Cuencas Hidrográficas </t>
  </si>
  <si>
    <t>Subcomponente 3.2 Reducir la Contaminación en Áreas Específicas a Través de los Servicios de Abastecimiento de Agua y Saneamiento</t>
  </si>
  <si>
    <t>COMPONENTE 3: Agua Potable y Saneamiento (APS)</t>
  </si>
  <si>
    <t>Subcomponente 4.2: Apoyo a la Gestión, Ejecución, Seguimiento y Evaluación del Proyecto</t>
  </si>
  <si>
    <t xml:space="preserve">Subcomponente 2.2 Rehabilitación, Modernización y Mejora de la Operación y Mantenimiento de los Sistemas de Riego en las Cuencas Hidrográficas </t>
  </si>
  <si>
    <t xml:space="preserve">Subcomponente 2.3 Fortalecimiento de la Capacidad Institucional del INDRHI  </t>
  </si>
  <si>
    <t xml:space="preserve">Subcomponente 3.1 Fortalecimiento de la Capacidad Institucional del INAPA </t>
  </si>
  <si>
    <t xml:space="preserve">Subcomponente 4.1 El Apoyo a la Gestión Resiliente e Integrada de los Recursos Hídricos y la Gobernanza </t>
  </si>
  <si>
    <t>COMPONENTE 2: Mejora de la Resiliencia y Gestión de las Infraestructuras Hidráulicas</t>
  </si>
  <si>
    <t>Total Trimestral</t>
  </si>
  <si>
    <t>Levantamiento, diseño e instalación de señalización</t>
  </si>
  <si>
    <t>Monto Programado 2022                     (US$)</t>
  </si>
  <si>
    <t>Saldo Disponible (US$)</t>
  </si>
  <si>
    <t>VALOR TOTAL (US$)</t>
  </si>
  <si>
    <t xml:space="preserve">COMPONENTE 4: Fortalecimiento de Capacidades para la Gestión y Gobernanza de los Recursos Naturales y la Gestión de Proyectos </t>
  </si>
  <si>
    <t>Plan Operativo Anual (POA) 2022</t>
  </si>
  <si>
    <t>Monto Pagado Hasta 2021                       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</si>
</sst>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_ ;\-0\ 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5"/>
      <color theme="0"/>
      <name val="Arial Narrow"/>
      <family val="2"/>
    </font>
    <font>
      <b/>
      <sz val="9.5"/>
      <name val="Arial Narrow"/>
      <family val="2"/>
    </font>
    <font>
      <sz val="9.5"/>
      <name val="Arial Narrow"/>
      <family val="2"/>
    </font>
    <font>
      <sz val="11"/>
      <color theme="1"/>
      <name val="Arial Narrow"/>
      <family val="2"/>
    </font>
    <font>
      <b/>
      <sz val="10"/>
      <color theme="4" tint="-0.499984740745262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i/>
      <sz val="11"/>
      <color theme="1"/>
      <name val="Calibri"/>
      <family val="2"/>
      <scheme val="minor"/>
    </font>
    <font>
      <b/>
      <sz val="9.5"/>
      <color rgb="FF00B050"/>
      <name val="Arial Narrow"/>
      <family val="2"/>
    </font>
    <font>
      <sz val="9.5"/>
      <color rgb="FF00B050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.5"/>
      <color theme="1"/>
      <name val="Arial Narrow"/>
      <family val="2"/>
    </font>
    <font>
      <sz val="9.5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/>
    <xf numFmtId="164" fontId="4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4" fontId="8" fillId="0" borderId="0" xfId="2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Border="1"/>
    <xf numFmtId="164" fontId="9" fillId="3" borderId="3" xfId="1" applyNumberFormat="1" applyFont="1" applyFill="1" applyBorder="1" applyAlignment="1">
      <alignment vertical="center" wrapText="1"/>
    </xf>
    <xf numFmtId="164" fontId="9" fillId="3" borderId="3" xfId="1" applyNumberFormat="1" applyFont="1" applyFill="1" applyBorder="1" applyAlignment="1">
      <alignment vertical="center"/>
    </xf>
    <xf numFmtId="164" fontId="9" fillId="3" borderId="15" xfId="1" applyNumberFormat="1" applyFont="1" applyFill="1" applyBorder="1" applyAlignment="1">
      <alignment vertical="center" wrapText="1"/>
    </xf>
    <xf numFmtId="164" fontId="9" fillId="3" borderId="15" xfId="1" applyNumberFormat="1" applyFont="1" applyFill="1" applyBorder="1" applyAlignment="1">
      <alignment vertical="center"/>
    </xf>
    <xf numFmtId="164" fontId="8" fillId="2" borderId="6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8" fillId="2" borderId="3" xfId="1" applyNumberFormat="1" applyFont="1" applyFill="1" applyBorder="1" applyAlignment="1">
      <alignment horizontal="right" vertical="center"/>
    </xf>
    <xf numFmtId="164" fontId="9" fillId="6" borderId="3" xfId="1" applyNumberFormat="1" applyFont="1" applyFill="1" applyBorder="1" applyAlignment="1">
      <alignment vertical="center" wrapText="1"/>
    </xf>
    <xf numFmtId="164" fontId="9" fillId="6" borderId="3" xfId="1" applyNumberFormat="1" applyFont="1" applyFill="1" applyBorder="1" applyAlignment="1">
      <alignment vertical="center"/>
    </xf>
    <xf numFmtId="164" fontId="9" fillId="5" borderId="3" xfId="1" applyNumberFormat="1" applyFont="1" applyFill="1" applyBorder="1" applyAlignment="1">
      <alignment vertical="center" wrapText="1"/>
    </xf>
    <xf numFmtId="164" fontId="9" fillId="5" borderId="3" xfId="1" applyNumberFormat="1" applyFont="1" applyFill="1" applyBorder="1" applyAlignment="1">
      <alignment vertical="center"/>
    </xf>
    <xf numFmtId="0" fontId="10" fillId="0" borderId="0" xfId="0" applyFont="1"/>
    <xf numFmtId="164" fontId="9" fillId="0" borderId="3" xfId="1" applyNumberFormat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164" fontId="6" fillId="0" borderId="0" xfId="0" applyNumberFormat="1" applyFont="1"/>
    <xf numFmtId="164" fontId="0" fillId="0" borderId="0" xfId="0" applyNumberFormat="1"/>
    <xf numFmtId="164" fontId="0" fillId="0" borderId="0" xfId="1" applyFont="1"/>
    <xf numFmtId="165" fontId="7" fillId="4" borderId="3" xfId="1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4" fontId="6" fillId="0" borderId="0" xfId="0" applyNumberFormat="1" applyFont="1"/>
    <xf numFmtId="166" fontId="3" fillId="2" borderId="0" xfId="0" applyNumberFormat="1" applyFont="1" applyFill="1" applyBorder="1" applyAlignment="1">
      <alignment horizontal="left" vertical="center"/>
    </xf>
    <xf numFmtId="164" fontId="3" fillId="2" borderId="12" xfId="1" applyNumberFormat="1" applyFont="1" applyFill="1" applyBorder="1" applyAlignment="1">
      <alignment horizontal="right" vertical="center" wrapText="1"/>
    </xf>
    <xf numFmtId="164" fontId="11" fillId="2" borderId="3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/>
    </xf>
    <xf numFmtId="0" fontId="6" fillId="8" borderId="11" xfId="0" applyFont="1" applyFill="1" applyBorder="1"/>
    <xf numFmtId="164" fontId="3" fillId="8" borderId="6" xfId="1" applyNumberFormat="1" applyFont="1" applyFill="1" applyBorder="1" applyAlignment="1">
      <alignment vertical="center"/>
    </xf>
    <xf numFmtId="0" fontId="6" fillId="8" borderId="0" xfId="0" applyFont="1" applyFill="1" applyBorder="1"/>
    <xf numFmtId="164" fontId="3" fillId="8" borderId="3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0" fontId="15" fillId="7" borderId="11" xfId="0" applyFont="1" applyFill="1" applyBorder="1" applyAlignment="1">
      <alignment horizontal="left" vertical="center"/>
    </xf>
    <xf numFmtId="164" fontId="4" fillId="7" borderId="8" xfId="1" applyNumberFormat="1" applyFont="1" applyFill="1" applyBorder="1" applyAlignment="1">
      <alignment horizontal="right" vertical="center"/>
    </xf>
    <xf numFmtId="164" fontId="12" fillId="7" borderId="8" xfId="1" applyNumberFormat="1" applyFont="1" applyFill="1" applyBorder="1" applyAlignment="1">
      <alignment horizontal="right" vertical="center"/>
    </xf>
    <xf numFmtId="164" fontId="4" fillId="7" borderId="11" xfId="1" applyNumberFormat="1" applyFont="1" applyFill="1" applyBorder="1" applyAlignment="1">
      <alignment horizontal="right" vertical="center"/>
    </xf>
    <xf numFmtId="164" fontId="12" fillId="7" borderId="11" xfId="1" applyNumberFormat="1" applyFont="1" applyFill="1" applyBorder="1" applyAlignment="1">
      <alignment horizontal="right" vertical="center"/>
    </xf>
    <xf numFmtId="164" fontId="4" fillId="7" borderId="15" xfId="1" applyNumberFormat="1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horizontal="left" vertical="center" wrapText="1"/>
    </xf>
    <xf numFmtId="164" fontId="5" fillId="0" borderId="26" xfId="1" applyNumberFormat="1" applyFont="1" applyFill="1" applyBorder="1" applyAlignment="1">
      <alignment horizontal="right" vertical="center"/>
    </xf>
    <xf numFmtId="164" fontId="4" fillId="3" borderId="8" xfId="1" applyNumberFormat="1" applyFont="1" applyFill="1" applyBorder="1" applyAlignment="1">
      <alignment horizontal="right" vertical="center"/>
    </xf>
    <xf numFmtId="164" fontId="5" fillId="3" borderId="8" xfId="1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/>
    <xf numFmtId="4" fontId="6" fillId="0" borderId="0" xfId="0" applyNumberFormat="1" applyFont="1" applyFill="1" applyBorder="1"/>
    <xf numFmtId="43" fontId="6" fillId="0" borderId="0" xfId="0" applyNumberFormat="1" applyFont="1" applyFill="1" applyBorder="1"/>
    <xf numFmtId="4" fontId="3" fillId="8" borderId="1" xfId="1" applyNumberFormat="1" applyFont="1" applyFill="1" applyBorder="1" applyAlignment="1">
      <alignment horizontal="center" vertical="center"/>
    </xf>
    <xf numFmtId="4" fontId="3" fillId="8" borderId="7" xfId="1" applyNumberFormat="1" applyFont="1" applyFill="1" applyBorder="1" applyAlignment="1">
      <alignment horizontal="center" vertical="center"/>
    </xf>
    <xf numFmtId="4" fontId="3" fillId="8" borderId="2" xfId="1" applyNumberFormat="1" applyFont="1" applyFill="1" applyBorder="1" applyAlignment="1">
      <alignment horizontal="center" vertical="center"/>
    </xf>
    <xf numFmtId="0" fontId="3" fillId="8" borderId="1" xfId="2" applyFont="1" applyFill="1" applyBorder="1" applyAlignment="1">
      <alignment horizontal="center" vertical="center"/>
    </xf>
    <xf numFmtId="0" fontId="3" fillId="8" borderId="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7" borderId="9" xfId="2" applyFont="1" applyFill="1" applyBorder="1" applyAlignment="1">
      <alignment horizontal="left" vertical="center" wrapText="1"/>
    </xf>
    <xf numFmtId="0" fontId="4" fillId="7" borderId="10" xfId="2" applyFont="1" applyFill="1" applyBorder="1" applyAlignment="1">
      <alignment horizontal="left" vertical="center" wrapText="1"/>
    </xf>
    <xf numFmtId="0" fontId="4" fillId="7" borderId="23" xfId="2" applyFont="1" applyFill="1" applyBorder="1" applyAlignment="1">
      <alignment horizontal="left" vertical="center" wrapText="1"/>
    </xf>
    <xf numFmtId="0" fontId="4" fillId="7" borderId="24" xfId="2" applyFont="1" applyFill="1" applyBorder="1" applyAlignment="1">
      <alignment horizontal="left" vertical="center" wrapText="1"/>
    </xf>
    <xf numFmtId="0" fontId="3" fillId="2" borderId="13" xfId="2" applyFont="1" applyFill="1" applyBorder="1" applyAlignment="1">
      <alignment horizontal="left" vertical="center" wrapText="1"/>
    </xf>
    <xf numFmtId="0" fontId="3" fillId="2" borderId="14" xfId="2" applyFont="1" applyFill="1" applyBorder="1" applyAlignment="1">
      <alignment horizontal="left" vertical="center" wrapText="1"/>
    </xf>
    <xf numFmtId="0" fontId="5" fillId="7" borderId="10" xfId="2" applyFont="1" applyFill="1" applyBorder="1" applyAlignment="1">
      <alignment horizontal="left" vertical="center" wrapText="1"/>
    </xf>
    <xf numFmtId="0" fontId="5" fillId="7" borderId="24" xfId="2" applyFont="1" applyFill="1" applyBorder="1" applyAlignment="1">
      <alignment horizontal="left" vertical="center" wrapText="1"/>
    </xf>
    <xf numFmtId="0" fontId="5" fillId="0" borderId="25" xfId="2" applyFont="1" applyFill="1" applyBorder="1" applyAlignment="1">
      <alignment horizontal="left" vertical="center" wrapText="1"/>
    </xf>
    <xf numFmtId="0" fontId="5" fillId="0" borderId="26" xfId="2" applyFont="1" applyFill="1" applyBorder="1" applyAlignment="1">
      <alignment horizontal="left" vertical="center" wrapText="1"/>
    </xf>
    <xf numFmtId="0" fontId="3" fillId="2" borderId="16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 wrapText="1"/>
    </xf>
    <xf numFmtId="164" fontId="3" fillId="8" borderId="6" xfId="1" applyNumberFormat="1" applyFont="1" applyFill="1" applyBorder="1" applyAlignment="1">
      <alignment horizontal="center" vertical="center" wrapText="1"/>
    </xf>
    <xf numFmtId="164" fontId="3" fillId="8" borderId="15" xfId="1" applyNumberFormat="1" applyFont="1" applyFill="1" applyBorder="1" applyAlignment="1">
      <alignment horizontal="center" vertical="center" wrapText="1"/>
    </xf>
    <xf numFmtId="164" fontId="3" fillId="8" borderId="12" xfId="1" applyNumberFormat="1" applyFont="1" applyFill="1" applyBorder="1" applyAlignment="1">
      <alignment horizontal="center" vertical="center" wrapText="1"/>
    </xf>
    <xf numFmtId="4" fontId="3" fillId="8" borderId="3" xfId="2" applyNumberFormat="1" applyFont="1" applyFill="1" applyBorder="1" applyAlignment="1">
      <alignment horizontal="center" vertical="center" wrapText="1"/>
    </xf>
    <xf numFmtId="165" fontId="8" fillId="8" borderId="3" xfId="1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left" vertical="center" wrapText="1"/>
    </xf>
    <xf numFmtId="0" fontId="9" fillId="3" borderId="14" xfId="2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4" fontId="8" fillId="2" borderId="21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8" fillId="2" borderId="16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9" fillId="3" borderId="13" xfId="1" applyNumberFormat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" fontId="8" fillId="2" borderId="15" xfId="2" applyNumberFormat="1" applyFont="1" applyFill="1" applyBorder="1" applyAlignment="1">
      <alignment horizontal="center" vertical="center" wrapText="1"/>
    </xf>
    <xf numFmtId="4" fontId="8" fillId="2" borderId="12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outlinePr summaryBelow="0"/>
  </sheetPr>
  <dimension ref="B2:W86"/>
  <sheetViews>
    <sheetView showGridLines="0" tabSelected="1" zoomScaleNormal="100" workbookViewId="0">
      <selection activeCell="D90" sqref="D90"/>
    </sheetView>
  </sheetViews>
  <sheetFormatPr baseColWidth="10" defaultColWidth="9.109375" defaultRowHeight="13.8" outlineLevelRow="2" x14ac:dyDescent="0.25"/>
  <cols>
    <col min="1" max="1" width="1.5546875" style="2" customWidth="1"/>
    <col min="2" max="2" width="5.88671875" style="2" customWidth="1"/>
    <col min="3" max="3" width="14.109375" style="2" customWidth="1"/>
    <col min="4" max="4" width="44.88671875" style="2" customWidth="1"/>
    <col min="5" max="5" width="13" style="2" customWidth="1"/>
    <col min="6" max="6" width="1" style="3" customWidth="1"/>
    <col min="7" max="7" width="14.77734375" style="3" customWidth="1"/>
    <col min="8" max="8" width="11.44140625" style="3" customWidth="1"/>
    <col min="9" max="9" width="12" style="3" customWidth="1"/>
    <col min="10" max="10" width="9.88671875" style="2" bestFit="1" customWidth="1"/>
    <col min="11" max="11" width="11.109375" style="2" bestFit="1" customWidth="1"/>
    <col min="12" max="12" width="12" style="3" bestFit="1" customWidth="1"/>
    <col min="13" max="13" width="10.33203125" style="2" customWidth="1"/>
    <col min="14" max="20" width="11.109375" style="2" bestFit="1" customWidth="1"/>
    <col min="21" max="21" width="11" style="2" customWidth="1"/>
    <col min="22" max="22" width="2.109375" style="2" customWidth="1"/>
    <col min="23" max="23" width="12.5546875" style="2" bestFit="1" customWidth="1"/>
    <col min="24" max="16384" width="9.109375" style="2"/>
  </cols>
  <sheetData>
    <row r="2" spans="2:21" ht="27.75" customHeight="1" x14ac:dyDescent="0.25">
      <c r="B2" s="86" t="s">
        <v>17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2:21" ht="19.5" customHeight="1" x14ac:dyDescent="0.25"/>
    <row r="4" spans="2:21" ht="20.25" customHeight="1" x14ac:dyDescent="0.25">
      <c r="B4" s="87" t="s">
        <v>2</v>
      </c>
      <c r="C4" s="87"/>
      <c r="D4" s="87"/>
      <c r="E4" s="87"/>
      <c r="F4" s="1"/>
      <c r="G4" s="88" t="s">
        <v>159</v>
      </c>
      <c r="H4" s="91" t="s">
        <v>155</v>
      </c>
      <c r="I4" s="91" t="s">
        <v>154</v>
      </c>
      <c r="J4" s="92" t="s">
        <v>158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2:21" ht="15" customHeight="1" x14ac:dyDescent="0.25">
      <c r="B5" s="93" t="s">
        <v>141</v>
      </c>
      <c r="C5" s="94" t="s">
        <v>3</v>
      </c>
      <c r="D5" s="94"/>
      <c r="E5" s="91" t="s">
        <v>156</v>
      </c>
      <c r="F5" s="1"/>
      <c r="G5" s="89"/>
      <c r="H5" s="91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2:21" ht="16.5" customHeight="1" x14ac:dyDescent="0.25">
      <c r="B6" s="93"/>
      <c r="C6" s="94"/>
      <c r="D6" s="94"/>
      <c r="E6" s="91"/>
      <c r="F6" s="1"/>
      <c r="G6" s="90"/>
      <c r="H6" s="91"/>
      <c r="I6" s="91"/>
      <c r="J6" s="32" t="s">
        <v>129</v>
      </c>
      <c r="K6" s="32" t="s">
        <v>130</v>
      </c>
      <c r="L6" s="32" t="s">
        <v>131</v>
      </c>
      <c r="M6" s="32" t="s">
        <v>132</v>
      </c>
      <c r="N6" s="32" t="s">
        <v>133</v>
      </c>
      <c r="O6" s="32" t="s">
        <v>134</v>
      </c>
      <c r="P6" s="32" t="s">
        <v>135</v>
      </c>
      <c r="Q6" s="32" t="s">
        <v>136</v>
      </c>
      <c r="R6" s="32" t="s">
        <v>137</v>
      </c>
      <c r="S6" s="32" t="s">
        <v>138</v>
      </c>
      <c r="T6" s="32" t="s">
        <v>139</v>
      </c>
      <c r="U6" s="32" t="s">
        <v>140</v>
      </c>
    </row>
    <row r="7" spans="2:21" ht="26.4" customHeight="1" x14ac:dyDescent="0.25">
      <c r="B7" s="39">
        <v>1</v>
      </c>
      <c r="C7" s="84" t="s">
        <v>142</v>
      </c>
      <c r="D7" s="85"/>
      <c r="E7" s="40">
        <f>+E8+E9+E10</f>
        <v>15092576.196495082</v>
      </c>
      <c r="F7" s="5"/>
      <c r="G7" s="41"/>
      <c r="H7" s="42">
        <f t="shared" ref="H7:U7" si="0">+H8+H9+H10</f>
        <v>15092576.196495082</v>
      </c>
      <c r="I7" s="42">
        <f t="shared" si="0"/>
        <v>3169696.3627488716</v>
      </c>
      <c r="J7" s="42">
        <f t="shared" si="0"/>
        <v>14617.13683691696</v>
      </c>
      <c r="K7" s="42">
        <f t="shared" si="0"/>
        <v>14617.13683691696</v>
      </c>
      <c r="L7" s="42">
        <f t="shared" si="0"/>
        <v>14617.13683691696</v>
      </c>
      <c r="M7" s="42">
        <f t="shared" si="0"/>
        <v>116432.5413676613</v>
      </c>
      <c r="N7" s="42">
        <f t="shared" si="0"/>
        <v>177439.14330940892</v>
      </c>
      <c r="O7" s="42">
        <f t="shared" si="0"/>
        <v>223025.80142750134</v>
      </c>
      <c r="P7" s="42">
        <f t="shared" si="0"/>
        <v>393661.60285633442</v>
      </c>
      <c r="Q7" s="42">
        <f t="shared" si="0"/>
        <v>374225.32563828473</v>
      </c>
      <c r="R7" s="42">
        <f t="shared" si="0"/>
        <v>382372.97421555768</v>
      </c>
      <c r="S7" s="42">
        <f t="shared" si="0"/>
        <v>664122.68295342196</v>
      </c>
      <c r="T7" s="42">
        <f t="shared" si="0"/>
        <v>413678.70237089752</v>
      </c>
      <c r="U7" s="42">
        <f t="shared" si="0"/>
        <v>380886.17809905286</v>
      </c>
    </row>
    <row r="8" spans="2:21" ht="25.8" customHeight="1" x14ac:dyDescent="0.25">
      <c r="B8" s="51">
        <v>1.1000000000000001</v>
      </c>
      <c r="C8" s="76" t="s">
        <v>35</v>
      </c>
      <c r="D8" s="77"/>
      <c r="E8" s="52">
        <v>8812500.4683397431</v>
      </c>
      <c r="F8" s="6"/>
      <c r="G8" s="53"/>
      <c r="H8" s="52">
        <v>8812500.4683397431</v>
      </c>
      <c r="I8" s="52">
        <v>870442.16509459401</v>
      </c>
      <c r="J8" s="52">
        <v>2771.2206893517596</v>
      </c>
      <c r="K8" s="52">
        <v>2771.2206893517596</v>
      </c>
      <c r="L8" s="52">
        <v>2771.2206893517596</v>
      </c>
      <c r="M8" s="52">
        <v>2771.2206893517596</v>
      </c>
      <c r="N8" s="52">
        <v>2771.2206893517596</v>
      </c>
      <c r="O8" s="52">
        <v>186486.03414725006</v>
      </c>
      <c r="P8" s="52">
        <v>79416.851757312921</v>
      </c>
      <c r="Q8" s="52">
        <v>106184.1473547972</v>
      </c>
      <c r="R8" s="52">
        <v>149786.16486410904</v>
      </c>
      <c r="S8" s="52">
        <v>130786.16486410904</v>
      </c>
      <c r="T8" s="52">
        <v>130786.16486410904</v>
      </c>
      <c r="U8" s="52">
        <v>73140.533796147865</v>
      </c>
    </row>
    <row r="9" spans="2:21" ht="25.8" customHeight="1" x14ac:dyDescent="0.25">
      <c r="B9" s="51">
        <v>1.2</v>
      </c>
      <c r="C9" s="74" t="s">
        <v>37</v>
      </c>
      <c r="D9" s="75"/>
      <c r="E9" s="52">
        <v>3965941.7475728155</v>
      </c>
      <c r="F9" s="6"/>
      <c r="G9" s="53"/>
      <c r="H9" s="52">
        <v>3965941.7475728155</v>
      </c>
      <c r="I9" s="52">
        <v>1069737.5964209377</v>
      </c>
      <c r="J9" s="52">
        <v>3729.0391839454533</v>
      </c>
      <c r="K9" s="52">
        <v>3729.0391839454533</v>
      </c>
      <c r="L9" s="52">
        <v>3729.0391839454533</v>
      </c>
      <c r="M9" s="52">
        <v>76531.628180709202</v>
      </c>
      <c r="N9" s="52">
        <v>92764.637889447084</v>
      </c>
      <c r="O9" s="52">
        <v>23700.560219544161</v>
      </c>
      <c r="P9" s="52">
        <v>220169.16863378361</v>
      </c>
      <c r="Q9" s="52">
        <v>81201.32397358946</v>
      </c>
      <c r="R9" s="52">
        <v>61168.314264851608</v>
      </c>
      <c r="S9" s="52">
        <v>251788.12009009434</v>
      </c>
      <c r="T9" s="52">
        <v>116574.52785708461</v>
      </c>
      <c r="U9" s="52">
        <v>134652.19775999725</v>
      </c>
    </row>
    <row r="10" spans="2:21" ht="26.4" customHeight="1" x14ac:dyDescent="0.25">
      <c r="B10" s="51">
        <v>1.3</v>
      </c>
      <c r="C10" s="74" t="s">
        <v>36</v>
      </c>
      <c r="D10" s="80"/>
      <c r="E10" s="52">
        <f>+E11+E15+E18+E21+E26+E29+E31+E34+E35+E36+E37+E38+E41+E44+E47+E48+E60+E61+E65</f>
        <v>2314133.9805825241</v>
      </c>
      <c r="F10" s="6"/>
      <c r="G10" s="53"/>
      <c r="H10" s="52">
        <f>+H11+H15+H18+H21+H26+H29+H31+H34+H35+H36+H37+H38+H41+H44+H47+H48+H60+H61+H65</f>
        <v>2314133.9805825241</v>
      </c>
      <c r="I10" s="52">
        <f>+I11+I15+I18+I21+I26+I29+I31+I34+I35+I36+I37+I38+I41+I44+I47+I48+I60+I61+I65</f>
        <v>1229516.6012333399</v>
      </c>
      <c r="J10" s="52">
        <f t="shared" ref="J10:U10" si="1">+J11+J15+J18+J21+J26+J29+J31+J34+J35+J36+J37+J38+J41+J44+J47+J48+J60+J61+J65</f>
        <v>8116.8769636197467</v>
      </c>
      <c r="K10" s="52">
        <f t="shared" si="1"/>
        <v>8116.8769636197467</v>
      </c>
      <c r="L10" s="52">
        <f t="shared" si="1"/>
        <v>8116.8769636197467</v>
      </c>
      <c r="M10" s="52">
        <f t="shared" si="1"/>
        <v>37129.692497600328</v>
      </c>
      <c r="N10" s="52">
        <f t="shared" si="1"/>
        <v>81903.284730610059</v>
      </c>
      <c r="O10" s="52">
        <f t="shared" si="1"/>
        <v>12839.207060707125</v>
      </c>
      <c r="P10" s="52">
        <f t="shared" si="1"/>
        <v>94075.58246523788</v>
      </c>
      <c r="Q10" s="52">
        <f t="shared" si="1"/>
        <v>186839.85430989807</v>
      </c>
      <c r="R10" s="52">
        <f t="shared" si="1"/>
        <v>171418.49508659707</v>
      </c>
      <c r="S10" s="52">
        <f t="shared" si="1"/>
        <v>281548.39799921855</v>
      </c>
      <c r="T10" s="52">
        <f t="shared" si="1"/>
        <v>166318.00964970389</v>
      </c>
      <c r="U10" s="52">
        <f t="shared" si="1"/>
        <v>173093.44654290777</v>
      </c>
    </row>
    <row r="11" spans="2:21" ht="24.6" customHeight="1" outlineLevel="1" x14ac:dyDescent="0.25">
      <c r="B11" s="33" t="s">
        <v>74</v>
      </c>
      <c r="C11" s="72" t="s">
        <v>39</v>
      </c>
      <c r="D11" s="73"/>
      <c r="E11" s="48">
        <f>+E12+E13+E14</f>
        <v>601543.68932038837</v>
      </c>
      <c r="F11" s="6"/>
      <c r="G11" s="49"/>
      <c r="H11" s="48">
        <f>+H12+H13+H14</f>
        <v>601543.68932038837</v>
      </c>
      <c r="I11" s="48">
        <f>+I12+I13+I14</f>
        <v>601543.68932038837</v>
      </c>
      <c r="J11" s="48">
        <f t="shared" ref="J11:U11" si="2">+J12+J13+J14</f>
        <v>0</v>
      </c>
      <c r="K11" s="48">
        <f t="shared" si="2"/>
        <v>0</v>
      </c>
      <c r="L11" s="48">
        <f t="shared" si="2"/>
        <v>0</v>
      </c>
      <c r="M11" s="48">
        <f t="shared" si="2"/>
        <v>0</v>
      </c>
      <c r="N11" s="48">
        <f t="shared" si="2"/>
        <v>0</v>
      </c>
      <c r="O11" s="48">
        <f t="shared" si="2"/>
        <v>0</v>
      </c>
      <c r="P11" s="48">
        <f t="shared" si="2"/>
        <v>0</v>
      </c>
      <c r="Q11" s="48">
        <f t="shared" si="2"/>
        <v>120308.73786407769</v>
      </c>
      <c r="R11" s="48">
        <f t="shared" si="2"/>
        <v>120308.73786407769</v>
      </c>
      <c r="S11" s="48">
        <f t="shared" si="2"/>
        <v>120308.73786407769</v>
      </c>
      <c r="T11" s="48">
        <f t="shared" si="2"/>
        <v>120308.73786407769</v>
      </c>
      <c r="U11" s="48">
        <f t="shared" si="2"/>
        <v>120308.73786407769</v>
      </c>
    </row>
    <row r="12" spans="2:21" ht="16.5" customHeight="1" outlineLevel="2" x14ac:dyDescent="0.25">
      <c r="B12" s="34" t="s">
        <v>93</v>
      </c>
      <c r="C12" s="70" t="s">
        <v>70</v>
      </c>
      <c r="D12" s="71"/>
      <c r="E12" s="50">
        <v>17708.73786407767</v>
      </c>
      <c r="F12" s="6"/>
      <c r="G12" s="49"/>
      <c r="H12" s="50">
        <f t="shared" ref="H12:H25" si="3">+E12-G12</f>
        <v>17708.73786407767</v>
      </c>
      <c r="I12" s="61">
        <f>+H12</f>
        <v>17708.73786407767</v>
      </c>
      <c r="J12" s="50"/>
      <c r="K12" s="50"/>
      <c r="L12" s="50"/>
      <c r="M12" s="50"/>
      <c r="N12" s="50"/>
      <c r="O12" s="50"/>
      <c r="P12" s="50"/>
      <c r="Q12" s="50">
        <v>3541.7475728155341</v>
      </c>
      <c r="R12" s="50">
        <v>3541.7475728155341</v>
      </c>
      <c r="S12" s="50">
        <v>3541.7475728155341</v>
      </c>
      <c r="T12" s="50">
        <v>3541.7475728155341</v>
      </c>
      <c r="U12" s="50">
        <v>3541.7475728155341</v>
      </c>
    </row>
    <row r="13" spans="2:21" ht="16.5" customHeight="1" outlineLevel="2" x14ac:dyDescent="0.25">
      <c r="B13" s="34" t="s">
        <v>94</v>
      </c>
      <c r="C13" s="70" t="s">
        <v>71</v>
      </c>
      <c r="D13" s="71"/>
      <c r="E13" s="50">
        <v>415048.54368932039</v>
      </c>
      <c r="F13" s="6"/>
      <c r="G13" s="49"/>
      <c r="H13" s="50">
        <f t="shared" si="3"/>
        <v>415048.54368932039</v>
      </c>
      <c r="I13" s="61">
        <f t="shared" ref="I13:I14" si="4">+H13</f>
        <v>415048.54368932039</v>
      </c>
      <c r="J13" s="50"/>
      <c r="K13" s="50"/>
      <c r="L13" s="50"/>
      <c r="M13" s="50"/>
      <c r="N13" s="50"/>
      <c r="O13" s="50"/>
      <c r="P13" s="50"/>
      <c r="Q13" s="50">
        <v>83009.708737864086</v>
      </c>
      <c r="R13" s="50">
        <v>83009.708737864086</v>
      </c>
      <c r="S13" s="50">
        <v>83009.708737864086</v>
      </c>
      <c r="T13" s="50">
        <v>83009.708737864086</v>
      </c>
      <c r="U13" s="50">
        <v>83009.708737864086</v>
      </c>
    </row>
    <row r="14" spans="2:21" ht="16.5" customHeight="1" outlineLevel="2" x14ac:dyDescent="0.25">
      <c r="B14" s="34" t="s">
        <v>95</v>
      </c>
      <c r="C14" s="70" t="s">
        <v>38</v>
      </c>
      <c r="D14" s="71"/>
      <c r="E14" s="50">
        <v>168786.40776699031</v>
      </c>
      <c r="F14" s="6"/>
      <c r="G14" s="49"/>
      <c r="H14" s="50">
        <f t="shared" si="3"/>
        <v>168786.40776699031</v>
      </c>
      <c r="I14" s="61">
        <f t="shared" si="4"/>
        <v>168786.40776699031</v>
      </c>
      <c r="J14" s="50"/>
      <c r="K14" s="50"/>
      <c r="L14" s="50"/>
      <c r="M14" s="50"/>
      <c r="N14" s="50"/>
      <c r="O14" s="50"/>
      <c r="P14" s="50"/>
      <c r="Q14" s="50">
        <v>33757.281553398061</v>
      </c>
      <c r="R14" s="50">
        <v>33757.281553398061</v>
      </c>
      <c r="S14" s="50">
        <v>33757.281553398061</v>
      </c>
      <c r="T14" s="50">
        <v>33757.281553398061</v>
      </c>
      <c r="U14" s="50">
        <v>33757.281553398061</v>
      </c>
    </row>
    <row r="15" spans="2:21" ht="28.2" customHeight="1" outlineLevel="1" x14ac:dyDescent="0.25">
      <c r="B15" s="33" t="s">
        <v>75</v>
      </c>
      <c r="C15" s="72" t="s">
        <v>41</v>
      </c>
      <c r="D15" s="73"/>
      <c r="E15" s="48">
        <f>+E16+E17</f>
        <v>16233.009708737864</v>
      </c>
      <c r="F15" s="6"/>
      <c r="G15" s="49"/>
      <c r="H15" s="48">
        <f t="shared" ref="H15:U15" si="5">+H16+H17</f>
        <v>16233.009708737864</v>
      </c>
      <c r="I15" s="48">
        <f t="shared" si="5"/>
        <v>16233.009708737864</v>
      </c>
      <c r="J15" s="48">
        <f t="shared" si="5"/>
        <v>0</v>
      </c>
      <c r="K15" s="48">
        <f t="shared" si="5"/>
        <v>0</v>
      </c>
      <c r="L15" s="48">
        <f t="shared" si="5"/>
        <v>0</v>
      </c>
      <c r="M15" s="48">
        <f t="shared" si="5"/>
        <v>12986.407766990293</v>
      </c>
      <c r="N15" s="48">
        <f t="shared" si="5"/>
        <v>0</v>
      </c>
      <c r="O15" s="48">
        <f t="shared" si="5"/>
        <v>0</v>
      </c>
      <c r="P15" s="48">
        <f t="shared" si="5"/>
        <v>3246.6019417475732</v>
      </c>
      <c r="Q15" s="48">
        <f t="shared" si="5"/>
        <v>0</v>
      </c>
      <c r="R15" s="48">
        <f t="shared" si="5"/>
        <v>0</v>
      </c>
      <c r="S15" s="48">
        <f t="shared" si="5"/>
        <v>0</v>
      </c>
      <c r="T15" s="48">
        <f t="shared" si="5"/>
        <v>0</v>
      </c>
      <c r="U15" s="48">
        <f t="shared" si="5"/>
        <v>0</v>
      </c>
    </row>
    <row r="16" spans="2:21" ht="16.5" customHeight="1" outlineLevel="2" x14ac:dyDescent="0.25">
      <c r="B16" s="34" t="s">
        <v>96</v>
      </c>
      <c r="C16" s="70" t="s">
        <v>40</v>
      </c>
      <c r="D16" s="71"/>
      <c r="E16" s="50">
        <v>8854.3689320388348</v>
      </c>
      <c r="F16" s="6"/>
      <c r="G16" s="49"/>
      <c r="H16" s="50">
        <f t="shared" si="3"/>
        <v>8854.3689320388348</v>
      </c>
      <c r="I16" s="50">
        <f t="shared" ref="I16:I17" si="6">+H16</f>
        <v>8854.3689320388348</v>
      </c>
      <c r="J16" s="50"/>
      <c r="K16" s="50"/>
      <c r="L16" s="50"/>
      <c r="M16" s="50">
        <v>7083.4951456310682</v>
      </c>
      <c r="N16" s="50"/>
      <c r="O16" s="50"/>
      <c r="P16" s="50">
        <v>1770.8737864077671</v>
      </c>
      <c r="Q16" s="50"/>
      <c r="R16" s="50"/>
      <c r="S16" s="50"/>
      <c r="T16" s="50"/>
      <c r="U16" s="50"/>
    </row>
    <row r="17" spans="2:21" ht="16.5" customHeight="1" outlineLevel="2" x14ac:dyDescent="0.25">
      <c r="B17" s="34" t="s">
        <v>97</v>
      </c>
      <c r="C17" s="70" t="s">
        <v>20</v>
      </c>
      <c r="D17" s="71"/>
      <c r="E17" s="50">
        <v>7378.6407766990296</v>
      </c>
      <c r="F17" s="6"/>
      <c r="G17" s="49"/>
      <c r="H17" s="50">
        <f t="shared" si="3"/>
        <v>7378.6407766990296</v>
      </c>
      <c r="I17" s="50">
        <f t="shared" si="6"/>
        <v>7378.6407766990296</v>
      </c>
      <c r="J17" s="50"/>
      <c r="K17" s="50"/>
      <c r="L17" s="50"/>
      <c r="M17" s="50">
        <v>5902.9126213592244</v>
      </c>
      <c r="N17" s="50"/>
      <c r="O17" s="50"/>
      <c r="P17" s="50">
        <v>1475.7281553398061</v>
      </c>
      <c r="Q17" s="50"/>
      <c r="R17" s="50"/>
      <c r="S17" s="50"/>
      <c r="T17" s="50"/>
      <c r="U17" s="50"/>
    </row>
    <row r="18" spans="2:21" ht="24" customHeight="1" outlineLevel="1" x14ac:dyDescent="0.25">
      <c r="B18" s="33" t="s">
        <v>76</v>
      </c>
      <c r="C18" s="72" t="s">
        <v>42</v>
      </c>
      <c r="D18" s="73"/>
      <c r="E18" s="48">
        <f>+E19+E20</f>
        <v>5902.9126213592235</v>
      </c>
      <c r="F18" s="6"/>
      <c r="G18" s="49"/>
      <c r="H18" s="48">
        <f>+H19+H20</f>
        <v>5902.9126213592235</v>
      </c>
      <c r="I18" s="48">
        <f>+I19+I20</f>
        <v>5902.9126213592235</v>
      </c>
      <c r="J18" s="48">
        <f t="shared" ref="J18:U18" si="7">+J19+J20</f>
        <v>0</v>
      </c>
      <c r="K18" s="48">
        <f t="shared" si="7"/>
        <v>0</v>
      </c>
      <c r="L18" s="48">
        <f t="shared" si="7"/>
        <v>0</v>
      </c>
      <c r="M18" s="48">
        <f t="shared" si="7"/>
        <v>0</v>
      </c>
      <c r="N18" s="48">
        <f t="shared" si="7"/>
        <v>0</v>
      </c>
      <c r="O18" s="48">
        <f t="shared" si="7"/>
        <v>4722.3300970873788</v>
      </c>
      <c r="P18" s="48">
        <f t="shared" si="7"/>
        <v>0</v>
      </c>
      <c r="Q18" s="48">
        <f t="shared" si="7"/>
        <v>0</v>
      </c>
      <c r="R18" s="48">
        <f t="shared" si="7"/>
        <v>1180.5825242718447</v>
      </c>
      <c r="S18" s="48">
        <f t="shared" si="7"/>
        <v>0</v>
      </c>
      <c r="T18" s="48">
        <f t="shared" si="7"/>
        <v>0</v>
      </c>
      <c r="U18" s="48">
        <f t="shared" si="7"/>
        <v>0</v>
      </c>
    </row>
    <row r="19" spans="2:21" ht="16.5" customHeight="1" outlineLevel="2" x14ac:dyDescent="0.25">
      <c r="B19" s="34" t="s">
        <v>98</v>
      </c>
      <c r="C19" s="70" t="s">
        <v>21</v>
      </c>
      <c r="D19" s="71"/>
      <c r="E19" s="50">
        <v>4427.1844660194174</v>
      </c>
      <c r="F19" s="6"/>
      <c r="G19" s="49"/>
      <c r="H19" s="50">
        <f t="shared" si="3"/>
        <v>4427.1844660194174</v>
      </c>
      <c r="I19" s="50">
        <f t="shared" ref="I19:I20" si="8">+H19</f>
        <v>4427.1844660194174</v>
      </c>
      <c r="J19" s="50"/>
      <c r="K19" s="50"/>
      <c r="L19" s="50"/>
      <c r="M19" s="50"/>
      <c r="N19" s="50"/>
      <c r="O19" s="50">
        <v>3541.7475728155341</v>
      </c>
      <c r="P19" s="50"/>
      <c r="Q19" s="50"/>
      <c r="R19" s="50">
        <v>885.43689320388353</v>
      </c>
      <c r="S19" s="50"/>
      <c r="T19" s="50"/>
      <c r="U19" s="50"/>
    </row>
    <row r="20" spans="2:21" ht="18.600000000000001" customHeight="1" outlineLevel="2" x14ac:dyDescent="0.25">
      <c r="B20" s="34" t="s">
        <v>99</v>
      </c>
      <c r="C20" s="70" t="s">
        <v>22</v>
      </c>
      <c r="D20" s="71"/>
      <c r="E20" s="50">
        <v>1475.7281553398059</v>
      </c>
      <c r="F20" s="6"/>
      <c r="G20" s="49"/>
      <c r="H20" s="50">
        <f t="shared" si="3"/>
        <v>1475.7281553398059</v>
      </c>
      <c r="I20" s="50">
        <f t="shared" si="8"/>
        <v>1475.7281553398059</v>
      </c>
      <c r="J20" s="50"/>
      <c r="K20" s="50"/>
      <c r="L20" s="50"/>
      <c r="M20" s="50"/>
      <c r="N20" s="50"/>
      <c r="O20" s="50">
        <v>1180.5825242718447</v>
      </c>
      <c r="P20" s="50"/>
      <c r="Q20" s="50"/>
      <c r="R20" s="50">
        <v>295.14563106796118</v>
      </c>
      <c r="S20" s="50"/>
      <c r="T20" s="50"/>
      <c r="U20" s="50"/>
    </row>
    <row r="21" spans="2:21" ht="28.8" customHeight="1" outlineLevel="1" x14ac:dyDescent="0.25">
      <c r="B21" s="33" t="s">
        <v>77</v>
      </c>
      <c r="C21" s="72" t="s">
        <v>47</v>
      </c>
      <c r="D21" s="73"/>
      <c r="E21" s="48">
        <f>+E22+E23+E24+E25</f>
        <v>20033.009708737867</v>
      </c>
      <c r="F21" s="6"/>
      <c r="G21" s="49"/>
      <c r="H21" s="48">
        <f>+H22+H23+H24+H25</f>
        <v>20033.009708737867</v>
      </c>
      <c r="I21" s="48">
        <f>+I22+I23+I24+I25</f>
        <v>20033.009708737867</v>
      </c>
      <c r="J21" s="48">
        <f t="shared" ref="J21:U21" si="9">+J22+J23+J24+J25</f>
        <v>0</v>
      </c>
      <c r="K21" s="48">
        <f t="shared" si="9"/>
        <v>0</v>
      </c>
      <c r="L21" s="48">
        <f t="shared" si="9"/>
        <v>0</v>
      </c>
      <c r="M21" s="48">
        <f t="shared" si="9"/>
        <v>16026.407766990293</v>
      </c>
      <c r="N21" s="48">
        <f t="shared" si="9"/>
        <v>0</v>
      </c>
      <c r="O21" s="48">
        <f t="shared" si="9"/>
        <v>0</v>
      </c>
      <c r="P21" s="48">
        <f t="shared" si="9"/>
        <v>4006.6019417475732</v>
      </c>
      <c r="Q21" s="48">
        <f t="shared" si="9"/>
        <v>0</v>
      </c>
      <c r="R21" s="48">
        <f t="shared" si="9"/>
        <v>0</v>
      </c>
      <c r="S21" s="48">
        <f t="shared" si="9"/>
        <v>0</v>
      </c>
      <c r="T21" s="48">
        <f t="shared" si="9"/>
        <v>0</v>
      </c>
      <c r="U21" s="48">
        <f t="shared" si="9"/>
        <v>0</v>
      </c>
    </row>
    <row r="22" spans="2:21" ht="16.5" customHeight="1" outlineLevel="2" x14ac:dyDescent="0.25">
      <c r="B22" s="34" t="s">
        <v>100</v>
      </c>
      <c r="C22" s="57" t="s">
        <v>18</v>
      </c>
      <c r="D22" s="58"/>
      <c r="E22" s="50">
        <v>1770.8737864077671</v>
      </c>
      <c r="F22" s="6"/>
      <c r="G22" s="49"/>
      <c r="H22" s="50">
        <f t="shared" si="3"/>
        <v>1770.8737864077671</v>
      </c>
      <c r="I22" s="50">
        <f t="shared" ref="I22:I34" si="10">+H22</f>
        <v>1770.8737864077671</v>
      </c>
      <c r="J22" s="50"/>
      <c r="K22" s="50"/>
      <c r="L22" s="50"/>
      <c r="M22" s="50">
        <v>1416.6990291262136</v>
      </c>
      <c r="N22" s="50"/>
      <c r="O22" s="50"/>
      <c r="P22" s="50">
        <v>354.17475728155341</v>
      </c>
      <c r="Q22" s="50"/>
      <c r="R22" s="50"/>
      <c r="S22" s="50"/>
      <c r="T22" s="50"/>
      <c r="U22" s="50"/>
    </row>
    <row r="23" spans="2:21" ht="16.5" customHeight="1" outlineLevel="2" x14ac:dyDescent="0.25">
      <c r="B23" s="34" t="s">
        <v>101</v>
      </c>
      <c r="C23" s="57" t="s">
        <v>19</v>
      </c>
      <c r="D23" s="58"/>
      <c r="E23" s="50">
        <v>2213.5922330097087</v>
      </c>
      <c r="F23" s="6"/>
      <c r="G23" s="49"/>
      <c r="H23" s="50">
        <f t="shared" si="3"/>
        <v>2213.5922330097087</v>
      </c>
      <c r="I23" s="50">
        <f t="shared" si="10"/>
        <v>2213.5922330097087</v>
      </c>
      <c r="J23" s="50"/>
      <c r="K23" s="50"/>
      <c r="L23" s="50"/>
      <c r="M23" s="50">
        <v>1770.8737864077671</v>
      </c>
      <c r="N23" s="50"/>
      <c r="O23" s="50"/>
      <c r="P23" s="50">
        <v>442.71844660194176</v>
      </c>
      <c r="Q23" s="50"/>
      <c r="R23" s="50"/>
      <c r="S23" s="50"/>
      <c r="T23" s="50"/>
      <c r="U23" s="50"/>
    </row>
    <row r="24" spans="2:21" ht="16.5" customHeight="1" outlineLevel="2" x14ac:dyDescent="0.25">
      <c r="B24" s="34" t="s">
        <v>102</v>
      </c>
      <c r="C24" s="70" t="s">
        <v>23</v>
      </c>
      <c r="D24" s="71"/>
      <c r="E24" s="50">
        <v>2766.990291262136</v>
      </c>
      <c r="F24" s="6"/>
      <c r="G24" s="49"/>
      <c r="H24" s="50">
        <f t="shared" si="3"/>
        <v>2766.990291262136</v>
      </c>
      <c r="I24" s="50">
        <f t="shared" si="10"/>
        <v>2766.990291262136</v>
      </c>
      <c r="J24" s="50"/>
      <c r="K24" s="50"/>
      <c r="L24" s="50"/>
      <c r="M24" s="50">
        <v>2213.5922330097087</v>
      </c>
      <c r="N24" s="50"/>
      <c r="O24" s="50"/>
      <c r="P24" s="50">
        <v>553.39805825242718</v>
      </c>
      <c r="Q24" s="50"/>
      <c r="R24" s="50"/>
      <c r="S24" s="50"/>
      <c r="T24" s="50"/>
      <c r="U24" s="50"/>
    </row>
    <row r="25" spans="2:21" ht="16.5" customHeight="1" outlineLevel="2" x14ac:dyDescent="0.25">
      <c r="B25" s="34" t="s">
        <v>103</v>
      </c>
      <c r="C25" s="70" t="s">
        <v>24</v>
      </c>
      <c r="D25" s="71"/>
      <c r="E25" s="50">
        <v>13281.553398058253</v>
      </c>
      <c r="F25" s="6"/>
      <c r="G25" s="49"/>
      <c r="H25" s="50">
        <f t="shared" si="3"/>
        <v>13281.553398058253</v>
      </c>
      <c r="I25" s="50">
        <f t="shared" si="10"/>
        <v>13281.553398058253</v>
      </c>
      <c r="J25" s="50"/>
      <c r="K25" s="50"/>
      <c r="L25" s="50"/>
      <c r="M25" s="50">
        <v>10625.242718446603</v>
      </c>
      <c r="N25" s="50"/>
      <c r="O25" s="50"/>
      <c r="P25" s="50">
        <v>2656.3106796116508</v>
      </c>
      <c r="Q25" s="50"/>
      <c r="R25" s="50"/>
      <c r="S25" s="50"/>
      <c r="T25" s="50"/>
      <c r="U25" s="50"/>
    </row>
    <row r="26" spans="2:21" ht="27" customHeight="1" outlineLevel="1" x14ac:dyDescent="0.25">
      <c r="B26" s="33" t="s">
        <v>78</v>
      </c>
      <c r="C26" s="72" t="s">
        <v>48</v>
      </c>
      <c r="D26" s="73"/>
      <c r="E26" s="48">
        <f>+E27+E28</f>
        <v>83452.427184466025</v>
      </c>
      <c r="F26" s="6"/>
      <c r="G26" s="49"/>
      <c r="H26" s="48">
        <f>+H27+H28</f>
        <v>83452.427184466025</v>
      </c>
      <c r="I26" s="48">
        <f>+I27+I28</f>
        <v>83452.427184466025</v>
      </c>
      <c r="J26" s="48">
        <f t="shared" ref="J26:U26" si="11">+J27+J28</f>
        <v>0</v>
      </c>
      <c r="K26" s="48">
        <f t="shared" si="11"/>
        <v>0</v>
      </c>
      <c r="L26" s="48">
        <f t="shared" si="11"/>
        <v>0</v>
      </c>
      <c r="M26" s="48">
        <f t="shared" si="11"/>
        <v>0</v>
      </c>
      <c r="N26" s="48">
        <f t="shared" si="11"/>
        <v>0</v>
      </c>
      <c r="O26" s="48">
        <f t="shared" si="11"/>
        <v>0</v>
      </c>
      <c r="P26" s="48">
        <f t="shared" si="11"/>
        <v>0</v>
      </c>
      <c r="Q26" s="48">
        <f t="shared" si="11"/>
        <v>0</v>
      </c>
      <c r="R26" s="48">
        <f t="shared" si="11"/>
        <v>0</v>
      </c>
      <c r="S26" s="48">
        <f>+S27+S28</f>
        <v>66761.941747572826</v>
      </c>
      <c r="T26" s="48">
        <f t="shared" si="11"/>
        <v>0</v>
      </c>
      <c r="U26" s="48">
        <f t="shared" si="11"/>
        <v>16690.485436893206</v>
      </c>
    </row>
    <row r="27" spans="2:21" ht="16.5" customHeight="1" outlineLevel="2" x14ac:dyDescent="0.25">
      <c r="B27" s="34" t="s">
        <v>104</v>
      </c>
      <c r="C27" s="70" t="s">
        <v>43</v>
      </c>
      <c r="D27" s="71"/>
      <c r="E27" s="50">
        <v>38073.786407766995</v>
      </c>
      <c r="F27" s="6"/>
      <c r="G27" s="49"/>
      <c r="H27" s="50">
        <f t="shared" ref="H27:H28" si="12">+E27-G27</f>
        <v>38073.786407766995</v>
      </c>
      <c r="I27" s="50">
        <f t="shared" si="10"/>
        <v>38073.786407766995</v>
      </c>
      <c r="J27" s="50"/>
      <c r="K27" s="50"/>
      <c r="L27" s="50"/>
      <c r="M27" s="50"/>
      <c r="N27" s="50"/>
      <c r="O27" s="50"/>
      <c r="P27" s="50"/>
      <c r="Q27" s="50"/>
      <c r="R27" s="50"/>
      <c r="S27" s="50">
        <v>30459.029126213598</v>
      </c>
      <c r="T27" s="50"/>
      <c r="U27" s="50">
        <v>7614.7572815533995</v>
      </c>
    </row>
    <row r="28" spans="2:21" ht="16.5" customHeight="1" outlineLevel="2" x14ac:dyDescent="0.25">
      <c r="B28" s="34" t="s">
        <v>105</v>
      </c>
      <c r="C28" s="70" t="s">
        <v>44</v>
      </c>
      <c r="D28" s="71"/>
      <c r="E28" s="59">
        <v>45378.640776699031</v>
      </c>
      <c r="F28" s="6"/>
      <c r="G28" s="49"/>
      <c r="H28" s="50">
        <f t="shared" si="12"/>
        <v>45378.640776699031</v>
      </c>
      <c r="I28" s="50">
        <f t="shared" si="10"/>
        <v>45378.640776699031</v>
      </c>
      <c r="J28" s="50"/>
      <c r="K28" s="50"/>
      <c r="L28" s="50"/>
      <c r="M28" s="50"/>
      <c r="N28" s="50"/>
      <c r="O28" s="50"/>
      <c r="P28" s="50"/>
      <c r="Q28" s="50"/>
      <c r="R28" s="50"/>
      <c r="S28" s="50">
        <v>36302.912621359224</v>
      </c>
      <c r="T28" s="50"/>
      <c r="U28" s="50">
        <v>9075.7281553398061</v>
      </c>
    </row>
    <row r="29" spans="2:21" ht="29.4" customHeight="1" outlineLevel="1" x14ac:dyDescent="0.25">
      <c r="B29" s="33" t="s">
        <v>79</v>
      </c>
      <c r="C29" s="72" t="s">
        <v>46</v>
      </c>
      <c r="D29" s="73"/>
      <c r="E29" s="48">
        <f>+E30</f>
        <v>74708.737864077673</v>
      </c>
      <c r="F29" s="6"/>
      <c r="G29" s="49"/>
      <c r="H29" s="48">
        <f>+H30</f>
        <v>74708.737864077673</v>
      </c>
      <c r="I29" s="48">
        <f>+I30</f>
        <v>74708.737864077673</v>
      </c>
      <c r="J29" s="48">
        <f t="shared" ref="J29:U29" si="13">+J30</f>
        <v>0</v>
      </c>
      <c r="K29" s="48">
        <f t="shared" si="13"/>
        <v>0</v>
      </c>
      <c r="L29" s="48">
        <f t="shared" si="13"/>
        <v>0</v>
      </c>
      <c r="M29" s="48">
        <f t="shared" si="13"/>
        <v>0</v>
      </c>
      <c r="N29" s="48">
        <f t="shared" si="13"/>
        <v>0</v>
      </c>
      <c r="O29" s="48">
        <f t="shared" si="13"/>
        <v>0</v>
      </c>
      <c r="P29" s="48">
        <f t="shared" si="13"/>
        <v>0</v>
      </c>
      <c r="Q29" s="48">
        <f t="shared" si="13"/>
        <v>0</v>
      </c>
      <c r="R29" s="48">
        <f t="shared" si="13"/>
        <v>0</v>
      </c>
      <c r="S29" s="48">
        <f t="shared" si="13"/>
        <v>59766.99029126214</v>
      </c>
      <c r="T29" s="48">
        <f t="shared" si="13"/>
        <v>0</v>
      </c>
      <c r="U29" s="48">
        <f t="shared" si="13"/>
        <v>14941.747572815535</v>
      </c>
    </row>
    <row r="30" spans="2:21" ht="28.8" customHeight="1" outlineLevel="2" x14ac:dyDescent="0.25">
      <c r="B30" s="34" t="s">
        <v>106</v>
      </c>
      <c r="C30" s="82" t="s">
        <v>45</v>
      </c>
      <c r="D30" s="83"/>
      <c r="E30" s="50">
        <v>74708.737864077673</v>
      </c>
      <c r="F30" s="6"/>
      <c r="G30" s="49"/>
      <c r="H30" s="50">
        <f t="shared" ref="H30" si="14">+E30-G30</f>
        <v>74708.737864077673</v>
      </c>
      <c r="I30" s="50">
        <f t="shared" si="10"/>
        <v>74708.737864077673</v>
      </c>
      <c r="J30" s="50"/>
      <c r="K30" s="50"/>
      <c r="L30" s="50"/>
      <c r="M30" s="50"/>
      <c r="N30" s="50"/>
      <c r="O30" s="50"/>
      <c r="P30" s="50"/>
      <c r="Q30" s="50"/>
      <c r="R30" s="50"/>
      <c r="S30" s="50">
        <v>59766.99029126214</v>
      </c>
      <c r="T30" s="50"/>
      <c r="U30" s="50">
        <v>14941.747572815535</v>
      </c>
    </row>
    <row r="31" spans="2:21" ht="27" customHeight="1" outlineLevel="1" x14ac:dyDescent="0.25">
      <c r="B31" s="33" t="s">
        <v>80</v>
      </c>
      <c r="C31" s="72" t="s">
        <v>49</v>
      </c>
      <c r="D31" s="73"/>
      <c r="E31" s="48">
        <f>+E32+E33</f>
        <v>92233.009708737867</v>
      </c>
      <c r="F31" s="6"/>
      <c r="G31" s="49"/>
      <c r="H31" s="48">
        <f>+H32+H33</f>
        <v>92233.009708737867</v>
      </c>
      <c r="I31" s="60">
        <f>+I32+I33</f>
        <v>92233.009708737867</v>
      </c>
      <c r="J31" s="48">
        <f t="shared" ref="J31:U31" si="15">+J32+J33</f>
        <v>0</v>
      </c>
      <c r="K31" s="48">
        <f t="shared" si="15"/>
        <v>0</v>
      </c>
      <c r="L31" s="48">
        <f t="shared" si="15"/>
        <v>0</v>
      </c>
      <c r="M31" s="48">
        <f t="shared" si="15"/>
        <v>0</v>
      </c>
      <c r="N31" s="48">
        <f t="shared" si="15"/>
        <v>73786.407766990305</v>
      </c>
      <c r="O31" s="48">
        <f t="shared" si="15"/>
        <v>0</v>
      </c>
      <c r="P31" s="48">
        <f t="shared" si="15"/>
        <v>0</v>
      </c>
      <c r="Q31" s="48">
        <f t="shared" si="15"/>
        <v>18446.601941747576</v>
      </c>
      <c r="R31" s="48">
        <f t="shared" si="15"/>
        <v>0</v>
      </c>
      <c r="S31" s="48">
        <f t="shared" si="15"/>
        <v>0</v>
      </c>
      <c r="T31" s="48">
        <f t="shared" si="15"/>
        <v>0</v>
      </c>
      <c r="U31" s="48">
        <f t="shared" si="15"/>
        <v>0</v>
      </c>
    </row>
    <row r="32" spans="2:21" ht="23.4" customHeight="1" outlineLevel="2" x14ac:dyDescent="0.25">
      <c r="B32" s="34" t="s">
        <v>107</v>
      </c>
      <c r="C32" s="70" t="s">
        <v>51</v>
      </c>
      <c r="D32" s="71"/>
      <c r="E32" s="50">
        <v>40582.524271844661</v>
      </c>
      <c r="F32" s="6"/>
      <c r="G32" s="49"/>
      <c r="H32" s="50">
        <f t="shared" ref="H32:H65" si="16">+E32-G32</f>
        <v>40582.524271844661</v>
      </c>
      <c r="I32" s="50">
        <f t="shared" si="10"/>
        <v>40582.524271844661</v>
      </c>
      <c r="J32" s="50"/>
      <c r="K32" s="50"/>
      <c r="L32" s="50"/>
      <c r="M32" s="50"/>
      <c r="N32" s="50">
        <v>32466.019417475731</v>
      </c>
      <c r="O32" s="50"/>
      <c r="P32" s="50"/>
      <c r="Q32" s="50">
        <v>8116.5048543689327</v>
      </c>
      <c r="R32" s="50"/>
      <c r="S32" s="50"/>
      <c r="T32" s="50"/>
      <c r="U32" s="50"/>
    </row>
    <row r="33" spans="2:21" ht="21.6" customHeight="1" outlineLevel="2" x14ac:dyDescent="0.25">
      <c r="B33" s="34" t="s">
        <v>108</v>
      </c>
      <c r="C33" s="70" t="s">
        <v>52</v>
      </c>
      <c r="D33" s="71"/>
      <c r="E33" s="50">
        <v>51650.485436893206</v>
      </c>
      <c r="F33" s="6"/>
      <c r="G33" s="49"/>
      <c r="H33" s="50">
        <f t="shared" si="16"/>
        <v>51650.485436893206</v>
      </c>
      <c r="I33" s="50">
        <f t="shared" si="10"/>
        <v>51650.485436893206</v>
      </c>
      <c r="J33" s="50"/>
      <c r="K33" s="50"/>
      <c r="L33" s="50"/>
      <c r="M33" s="50"/>
      <c r="N33" s="50">
        <v>41320.388349514571</v>
      </c>
      <c r="O33" s="50"/>
      <c r="P33" s="50"/>
      <c r="Q33" s="50">
        <v>10330.097087378643</v>
      </c>
      <c r="R33" s="50"/>
      <c r="S33" s="50"/>
      <c r="T33" s="50"/>
      <c r="U33" s="50"/>
    </row>
    <row r="34" spans="2:21" ht="28.2" customHeight="1" outlineLevel="1" x14ac:dyDescent="0.25">
      <c r="B34" s="33" t="s">
        <v>81</v>
      </c>
      <c r="C34" s="72" t="s">
        <v>50</v>
      </c>
      <c r="D34" s="73"/>
      <c r="E34" s="48">
        <v>73786.407766990291</v>
      </c>
      <c r="F34" s="6"/>
      <c r="G34" s="49"/>
      <c r="H34" s="48">
        <f t="shared" si="16"/>
        <v>73786.407766990291</v>
      </c>
      <c r="I34" s="48">
        <f t="shared" si="10"/>
        <v>73786.407766990291</v>
      </c>
      <c r="J34" s="48"/>
      <c r="K34" s="48"/>
      <c r="L34" s="48"/>
      <c r="M34" s="48"/>
      <c r="N34" s="48"/>
      <c r="O34" s="48"/>
      <c r="P34" s="48">
        <v>59029.126213592237</v>
      </c>
      <c r="Q34" s="48"/>
      <c r="R34" s="48"/>
      <c r="S34" s="48">
        <v>14757.281553398059</v>
      </c>
      <c r="T34" s="48"/>
      <c r="U34" s="48"/>
    </row>
    <row r="35" spans="2:21" ht="28.2" customHeight="1" outlineLevel="1" x14ac:dyDescent="0.25">
      <c r="B35" s="33" t="s">
        <v>82</v>
      </c>
      <c r="C35" s="72" t="s">
        <v>53</v>
      </c>
      <c r="D35" s="73"/>
      <c r="E35" s="48">
        <v>49805.825242718449</v>
      </c>
      <c r="F35" s="6"/>
      <c r="G35" s="49"/>
      <c r="H35" s="48">
        <f t="shared" si="16"/>
        <v>49805.825242718449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2:21" ht="26.4" customHeight="1" outlineLevel="1" x14ac:dyDescent="0.25">
      <c r="B36" s="33" t="s">
        <v>83</v>
      </c>
      <c r="C36" s="72" t="s">
        <v>54</v>
      </c>
      <c r="D36" s="73"/>
      <c r="E36" s="48">
        <v>13834.951456310679</v>
      </c>
      <c r="F36" s="6"/>
      <c r="G36" s="49"/>
      <c r="H36" s="48">
        <f t="shared" si="16"/>
        <v>13834.951456310679</v>
      </c>
      <c r="I36" s="48">
        <f>+H36/5</f>
        <v>2766.9902912621355</v>
      </c>
      <c r="J36" s="48"/>
      <c r="K36" s="48"/>
      <c r="L36" s="48"/>
      <c r="M36" s="48"/>
      <c r="N36" s="48"/>
      <c r="O36" s="48"/>
      <c r="P36" s="48"/>
      <c r="Q36" s="48"/>
      <c r="R36" s="48">
        <f>+I36</f>
        <v>2766.9902912621355</v>
      </c>
      <c r="S36" s="48"/>
      <c r="T36" s="48"/>
      <c r="U36" s="48"/>
    </row>
    <row r="37" spans="2:21" ht="30" customHeight="1" outlineLevel="1" x14ac:dyDescent="0.25">
      <c r="B37" s="36" t="s">
        <v>84</v>
      </c>
      <c r="C37" s="72" t="s">
        <v>55</v>
      </c>
      <c r="D37" s="73"/>
      <c r="E37" s="48">
        <v>92233.009708737867</v>
      </c>
      <c r="F37" s="6"/>
      <c r="G37" s="49"/>
      <c r="H37" s="48">
        <f t="shared" si="16"/>
        <v>92233.009708737867</v>
      </c>
      <c r="I37" s="48">
        <f t="shared" ref="I37" si="17">+H37</f>
        <v>92233.009708737867</v>
      </c>
      <c r="J37" s="48"/>
      <c r="K37" s="48"/>
      <c r="L37" s="48"/>
      <c r="M37" s="48"/>
      <c r="N37" s="48"/>
      <c r="O37" s="48"/>
      <c r="P37" s="48">
        <v>18446.601941747573</v>
      </c>
      <c r="Q37" s="48">
        <v>36893.203883495145</v>
      </c>
      <c r="R37" s="48">
        <v>36893.203883495145</v>
      </c>
      <c r="S37" s="48"/>
      <c r="T37" s="48"/>
      <c r="U37" s="48"/>
    </row>
    <row r="38" spans="2:21" ht="30.6" customHeight="1" outlineLevel="1" x14ac:dyDescent="0.25">
      <c r="B38" s="36" t="s">
        <v>85</v>
      </c>
      <c r="C38" s="72" t="s">
        <v>57</v>
      </c>
      <c r="D38" s="73"/>
      <c r="E38" s="48">
        <f>+E39+E40</f>
        <v>25364.077669902916</v>
      </c>
      <c r="F38" s="6"/>
      <c r="G38" s="49"/>
      <c r="H38" s="48">
        <f>+H39+H40</f>
        <v>25364.077669902916</v>
      </c>
      <c r="I38" s="48">
        <f>+I39+I40</f>
        <v>922.33009708737859</v>
      </c>
      <c r="J38" s="48">
        <f t="shared" ref="J38:U38" si="18">+J39+J40</f>
        <v>0</v>
      </c>
      <c r="K38" s="48">
        <f t="shared" si="18"/>
        <v>0</v>
      </c>
      <c r="L38" s="48">
        <f t="shared" si="18"/>
        <v>0</v>
      </c>
      <c r="M38" s="48">
        <f t="shared" si="18"/>
        <v>0</v>
      </c>
      <c r="N38" s="48">
        <f t="shared" si="18"/>
        <v>0</v>
      </c>
      <c r="O38" s="48">
        <f t="shared" si="18"/>
        <v>0</v>
      </c>
      <c r="P38" s="48">
        <f t="shared" si="18"/>
        <v>0</v>
      </c>
      <c r="Q38" s="48">
        <f t="shared" si="18"/>
        <v>0</v>
      </c>
      <c r="R38" s="48">
        <f t="shared" si="18"/>
        <v>922.33009708737859</v>
      </c>
      <c r="S38" s="48">
        <f t="shared" si="18"/>
        <v>0</v>
      </c>
      <c r="T38" s="48">
        <f t="shared" si="18"/>
        <v>0</v>
      </c>
      <c r="U38" s="48">
        <f t="shared" si="18"/>
        <v>0</v>
      </c>
    </row>
    <row r="39" spans="2:21" ht="16.5" customHeight="1" outlineLevel="2" x14ac:dyDescent="0.25">
      <c r="B39" s="37" t="s">
        <v>109</v>
      </c>
      <c r="C39" s="70" t="s">
        <v>56</v>
      </c>
      <c r="D39" s="71"/>
      <c r="E39" s="50">
        <v>4611.6504854368932</v>
      </c>
      <c r="F39" s="6"/>
      <c r="G39" s="49"/>
      <c r="H39" s="50">
        <f t="shared" si="16"/>
        <v>4611.6504854368932</v>
      </c>
      <c r="I39" s="50">
        <f>+H39/5</f>
        <v>922.33009708737859</v>
      </c>
      <c r="J39" s="50"/>
      <c r="K39" s="50"/>
      <c r="L39" s="50"/>
      <c r="M39" s="50"/>
      <c r="N39" s="50"/>
      <c r="O39" s="50"/>
      <c r="P39" s="50"/>
      <c r="Q39" s="50"/>
      <c r="R39" s="50">
        <f>+I39</f>
        <v>922.33009708737859</v>
      </c>
      <c r="S39" s="50"/>
      <c r="T39" s="50"/>
      <c r="U39" s="50"/>
    </row>
    <row r="40" spans="2:21" ht="16.5" customHeight="1" outlineLevel="2" x14ac:dyDescent="0.25">
      <c r="B40" s="37" t="s">
        <v>110</v>
      </c>
      <c r="C40" s="70" t="s">
        <v>153</v>
      </c>
      <c r="D40" s="71"/>
      <c r="E40" s="50">
        <v>20752.427184466022</v>
      </c>
      <c r="F40" s="6"/>
      <c r="G40" s="49"/>
      <c r="H40" s="50">
        <f t="shared" si="16"/>
        <v>20752.427184466022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2:21" ht="39.6" customHeight="1" outlineLevel="1" x14ac:dyDescent="0.25">
      <c r="B41" s="33" t="s">
        <v>86</v>
      </c>
      <c r="C41" s="72" t="s">
        <v>67</v>
      </c>
      <c r="D41" s="73"/>
      <c r="E41" s="48">
        <f>+E42+E43</f>
        <v>113970.4854368932</v>
      </c>
      <c r="F41" s="6"/>
      <c r="G41" s="49"/>
      <c r="H41" s="48">
        <f>+H42+H43</f>
        <v>113970.4854368932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2:21" ht="16.5" customHeight="1" outlineLevel="2" x14ac:dyDescent="0.25">
      <c r="B42" s="34" t="s">
        <v>111</v>
      </c>
      <c r="C42" s="70" t="s">
        <v>58</v>
      </c>
      <c r="D42" s="71"/>
      <c r="E42" s="50">
        <v>27669.902912621361</v>
      </c>
      <c r="F42" s="6"/>
      <c r="G42" s="49"/>
      <c r="H42" s="50">
        <f t="shared" si="16"/>
        <v>27669.902912621361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2:21" ht="16.5" customHeight="1" outlineLevel="2" x14ac:dyDescent="0.25">
      <c r="B43" s="34" t="s">
        <v>112</v>
      </c>
      <c r="C43" s="70" t="s">
        <v>59</v>
      </c>
      <c r="D43" s="71"/>
      <c r="E43" s="50">
        <v>86300.582524271842</v>
      </c>
      <c r="F43" s="6"/>
      <c r="G43" s="49"/>
      <c r="H43" s="50">
        <f t="shared" si="16"/>
        <v>86300.582524271842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2:21" ht="30.6" customHeight="1" outlineLevel="1" x14ac:dyDescent="0.25">
      <c r="B44" s="33" t="s">
        <v>87</v>
      </c>
      <c r="C44" s="72" t="s">
        <v>60</v>
      </c>
      <c r="D44" s="73"/>
      <c r="E44" s="48">
        <f>+E45+E46</f>
        <v>95922.330097087368</v>
      </c>
      <c r="F44" s="6"/>
      <c r="G44" s="49"/>
      <c r="H44" s="48">
        <f>+H45+H46</f>
        <v>95922.330097087368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2:21" ht="16.5" customHeight="1" outlineLevel="2" x14ac:dyDescent="0.25">
      <c r="B45" s="34" t="s">
        <v>113</v>
      </c>
      <c r="C45" s="70" t="s">
        <v>72</v>
      </c>
      <c r="D45" s="71"/>
      <c r="E45" s="50">
        <v>33203.88349514563</v>
      </c>
      <c r="F45" s="6"/>
      <c r="G45" s="49"/>
      <c r="H45" s="50">
        <f t="shared" si="16"/>
        <v>33203.88349514563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2:21" ht="16.5" customHeight="1" outlineLevel="2" x14ac:dyDescent="0.25">
      <c r="B46" s="34" t="s">
        <v>114</v>
      </c>
      <c r="C46" s="70" t="s">
        <v>73</v>
      </c>
      <c r="D46" s="71"/>
      <c r="E46" s="50">
        <v>62718.446601941745</v>
      </c>
      <c r="F46" s="6"/>
      <c r="G46" s="49"/>
      <c r="H46" s="50">
        <f t="shared" si="16"/>
        <v>62718.446601941745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2:21" ht="29.4" customHeight="1" outlineLevel="1" x14ac:dyDescent="0.25">
      <c r="B47" s="33" t="s">
        <v>88</v>
      </c>
      <c r="C47" s="72" t="s">
        <v>65</v>
      </c>
      <c r="D47" s="73"/>
      <c r="E47" s="48">
        <v>35417.475728155339</v>
      </c>
      <c r="F47" s="6"/>
      <c r="G47" s="49"/>
      <c r="H47" s="48">
        <f t="shared" si="16"/>
        <v>35417.475728155339</v>
      </c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2:21" ht="31.2" customHeight="1" outlineLevel="1" x14ac:dyDescent="0.25">
      <c r="B48" s="33" t="s">
        <v>89</v>
      </c>
      <c r="C48" s="72" t="s">
        <v>61</v>
      </c>
      <c r="D48" s="73"/>
      <c r="E48" s="48">
        <f>+E49+E50+E51+E52+E53+E54+E55+E56+E57+E58+E59</f>
        <v>620672.81553398049</v>
      </c>
      <c r="F48" s="6"/>
      <c r="G48" s="49"/>
      <c r="H48" s="48">
        <f>+H49+H50+H51+H52+H53+H54+H55+H56+H57+H58+H59</f>
        <v>620672.81553398049</v>
      </c>
      <c r="I48" s="48">
        <f>+I49+I50+I51+I52+I53+I54+I55+I56+I57+I58+I59</f>
        <v>124134.56310679612</v>
      </c>
      <c r="J48" s="48">
        <f t="shared" ref="J48:U48" si="19">+J49+J50+J51+J52+J53+J54+J55+J56+J57+J58+J59</f>
        <v>7400.7766990291257</v>
      </c>
      <c r="K48" s="48">
        <f t="shared" si="19"/>
        <v>7400.7766990291257</v>
      </c>
      <c r="L48" s="48">
        <f t="shared" si="19"/>
        <v>7400.7766990291257</v>
      </c>
      <c r="M48" s="48">
        <f t="shared" si="19"/>
        <v>7400.7766990291257</v>
      </c>
      <c r="N48" s="48">
        <f t="shared" si="19"/>
        <v>7400.7766990291257</v>
      </c>
      <c r="O48" s="48">
        <f t="shared" si="19"/>
        <v>7400.7766990291257</v>
      </c>
      <c r="P48" s="48">
        <f t="shared" si="19"/>
        <v>7400.7766990291257</v>
      </c>
      <c r="Q48" s="48">
        <f t="shared" si="19"/>
        <v>9245.4368932038833</v>
      </c>
      <c r="R48" s="48">
        <f t="shared" si="19"/>
        <v>7400.7766990291257</v>
      </c>
      <c r="S48" s="48">
        <f t="shared" si="19"/>
        <v>18007.572815533982</v>
      </c>
      <c r="T48" s="48">
        <f t="shared" si="19"/>
        <v>18468.73786407767</v>
      </c>
      <c r="U48" s="48">
        <f t="shared" si="19"/>
        <v>19206.601941747573</v>
      </c>
    </row>
    <row r="49" spans="2:21" ht="16.5" customHeight="1" outlineLevel="2" x14ac:dyDescent="0.25">
      <c r="B49" s="34" t="s">
        <v>115</v>
      </c>
      <c r="C49" s="70" t="s">
        <v>25</v>
      </c>
      <c r="D49" s="71"/>
      <c r="E49" s="50">
        <v>19922.330097087379</v>
      </c>
      <c r="F49" s="6"/>
      <c r="G49" s="49"/>
      <c r="H49" s="50">
        <f t="shared" si="16"/>
        <v>19922.330097087379</v>
      </c>
      <c r="I49" s="50">
        <f>+H49/5</f>
        <v>3984.4660194174758</v>
      </c>
      <c r="J49" s="50">
        <v>332.03883495145629</v>
      </c>
      <c r="K49" s="50">
        <v>332.03883495145629</v>
      </c>
      <c r="L49" s="50">
        <v>332.03883495145629</v>
      </c>
      <c r="M49" s="50">
        <v>332.03883495145629</v>
      </c>
      <c r="N49" s="50">
        <v>332.03883495145629</v>
      </c>
      <c r="O49" s="50">
        <v>332.03883495145629</v>
      </c>
      <c r="P49" s="50">
        <v>332.03883495145629</v>
      </c>
      <c r="Q49" s="50">
        <v>332.03883495145629</v>
      </c>
      <c r="R49" s="50">
        <v>332.03883495145629</v>
      </c>
      <c r="S49" s="50">
        <v>332.03883495145629</v>
      </c>
      <c r="T49" s="50">
        <v>332.03883495145629</v>
      </c>
      <c r="U49" s="50">
        <v>332.03883495145629</v>
      </c>
    </row>
    <row r="50" spans="2:21" ht="16.5" customHeight="1" outlineLevel="2" x14ac:dyDescent="0.25">
      <c r="B50" s="34" t="s">
        <v>116</v>
      </c>
      <c r="C50" s="70" t="s">
        <v>26</v>
      </c>
      <c r="D50" s="71"/>
      <c r="E50" s="50">
        <v>19922.330097087379</v>
      </c>
      <c r="F50" s="6"/>
      <c r="G50" s="49"/>
      <c r="H50" s="50">
        <f t="shared" si="16"/>
        <v>19922.330097087379</v>
      </c>
      <c r="I50" s="50">
        <f>+H50/5</f>
        <v>3984.4660194174758</v>
      </c>
      <c r="J50" s="50">
        <v>332.03883495145629</v>
      </c>
      <c r="K50" s="50">
        <v>332.03883495145629</v>
      </c>
      <c r="L50" s="50">
        <v>332.03883495145629</v>
      </c>
      <c r="M50" s="50">
        <v>332.03883495145629</v>
      </c>
      <c r="N50" s="50">
        <v>332.03883495145629</v>
      </c>
      <c r="O50" s="50">
        <v>332.03883495145629</v>
      </c>
      <c r="P50" s="50">
        <v>332.03883495145629</v>
      </c>
      <c r="Q50" s="50">
        <v>332.03883495145629</v>
      </c>
      <c r="R50" s="50">
        <v>332.03883495145629</v>
      </c>
      <c r="S50" s="50">
        <v>332.03883495145629</v>
      </c>
      <c r="T50" s="50">
        <v>332.03883495145629</v>
      </c>
      <c r="U50" s="50">
        <v>332.03883495145629</v>
      </c>
    </row>
    <row r="51" spans="2:21" ht="16.5" customHeight="1" outlineLevel="2" x14ac:dyDescent="0.25">
      <c r="B51" s="34" t="s">
        <v>117</v>
      </c>
      <c r="C51" s="70" t="s">
        <v>27</v>
      </c>
      <c r="D51" s="71"/>
      <c r="E51" s="50">
        <v>9223.3009708737864</v>
      </c>
      <c r="F51" s="6"/>
      <c r="G51" s="49"/>
      <c r="H51" s="50">
        <f t="shared" si="16"/>
        <v>9223.3009708737864</v>
      </c>
      <c r="I51" s="50">
        <f t="shared" ref="I51:I60" si="20">+H51/5</f>
        <v>1844.6601941747572</v>
      </c>
      <c r="J51" s="50"/>
      <c r="K51" s="50"/>
      <c r="L51" s="50"/>
      <c r="M51" s="50"/>
      <c r="N51" s="50"/>
      <c r="O51" s="50"/>
      <c r="P51" s="50"/>
      <c r="Q51" s="50">
        <f>+I51</f>
        <v>1844.6601941747572</v>
      </c>
      <c r="R51" s="50"/>
      <c r="S51" s="50"/>
      <c r="T51" s="50"/>
      <c r="U51" s="50"/>
    </row>
    <row r="52" spans="2:21" ht="16.5" customHeight="1" outlineLevel="2" x14ac:dyDescent="0.25">
      <c r="B52" s="34" t="s">
        <v>118</v>
      </c>
      <c r="C52" s="70" t="s">
        <v>28</v>
      </c>
      <c r="D52" s="71"/>
      <c r="E52" s="50">
        <v>7378.6407766990296</v>
      </c>
      <c r="F52" s="6"/>
      <c r="G52" s="49"/>
      <c r="H52" s="50">
        <f t="shared" si="16"/>
        <v>7378.6407766990296</v>
      </c>
      <c r="I52" s="50">
        <f t="shared" si="20"/>
        <v>1475.7281553398059</v>
      </c>
      <c r="J52" s="50"/>
      <c r="K52" s="50"/>
      <c r="L52" s="50"/>
      <c r="M52" s="50"/>
      <c r="N52" s="50"/>
      <c r="O52" s="50"/>
      <c r="P52" s="50"/>
      <c r="Q52" s="50"/>
      <c r="R52" s="50"/>
      <c r="S52" s="50">
        <v>737.86407766990294</v>
      </c>
      <c r="T52" s="50"/>
      <c r="U52" s="50">
        <v>737.86407766990294</v>
      </c>
    </row>
    <row r="53" spans="2:21" ht="16.5" customHeight="1" outlineLevel="2" x14ac:dyDescent="0.25">
      <c r="B53" s="34" t="s">
        <v>119</v>
      </c>
      <c r="C53" s="70" t="s">
        <v>62</v>
      </c>
      <c r="D53" s="71"/>
      <c r="E53" s="50">
        <v>105366.99029126213</v>
      </c>
      <c r="F53" s="6"/>
      <c r="G53" s="49"/>
      <c r="H53" s="50">
        <f t="shared" si="16"/>
        <v>105366.99029126213</v>
      </c>
      <c r="I53" s="50">
        <f t="shared" si="20"/>
        <v>21073.398058252427</v>
      </c>
      <c r="J53" s="50">
        <v>1756.1165048543689</v>
      </c>
      <c r="K53" s="50">
        <v>1756.1165048543689</v>
      </c>
      <c r="L53" s="50">
        <v>1756.1165048543689</v>
      </c>
      <c r="M53" s="50">
        <v>1756.1165048543689</v>
      </c>
      <c r="N53" s="50">
        <v>1756.1165048543689</v>
      </c>
      <c r="O53" s="50">
        <v>1756.1165048543689</v>
      </c>
      <c r="P53" s="50">
        <v>1756.1165048543689</v>
      </c>
      <c r="Q53" s="50">
        <v>1756.1165048543689</v>
      </c>
      <c r="R53" s="50">
        <v>1756.1165048543689</v>
      </c>
      <c r="S53" s="50">
        <v>1756.1165048543689</v>
      </c>
      <c r="T53" s="50">
        <v>1756.1165048543689</v>
      </c>
      <c r="U53" s="50">
        <v>1756.1165048543689</v>
      </c>
    </row>
    <row r="54" spans="2:21" ht="16.5" customHeight="1" outlineLevel="2" x14ac:dyDescent="0.25">
      <c r="B54" s="34" t="s">
        <v>120</v>
      </c>
      <c r="C54" s="70" t="s">
        <v>29</v>
      </c>
      <c r="D54" s="71"/>
      <c r="E54" s="50">
        <v>44271.844660194176</v>
      </c>
      <c r="F54" s="6"/>
      <c r="G54" s="49"/>
      <c r="H54" s="50">
        <f t="shared" si="16"/>
        <v>44271.844660194176</v>
      </c>
      <c r="I54" s="50">
        <f t="shared" si="20"/>
        <v>8854.3689320388348</v>
      </c>
      <c r="J54" s="50"/>
      <c r="K54" s="50"/>
      <c r="L54" s="50"/>
      <c r="M54" s="50"/>
      <c r="N54" s="50"/>
      <c r="O54" s="50"/>
      <c r="P54" s="50"/>
      <c r="Q54" s="50"/>
      <c r="R54" s="50"/>
      <c r="S54" s="50">
        <v>2951.4563106796118</v>
      </c>
      <c r="T54" s="50">
        <v>2951.4563106796118</v>
      </c>
      <c r="U54" s="50">
        <v>2951.4563106796118</v>
      </c>
    </row>
    <row r="55" spans="2:21" ht="16.5" customHeight="1" outlineLevel="2" x14ac:dyDescent="0.25">
      <c r="B55" s="34" t="s">
        <v>121</v>
      </c>
      <c r="C55" s="70" t="s">
        <v>30</v>
      </c>
      <c r="D55" s="71"/>
      <c r="E55" s="50">
        <v>5533.980582524272</v>
      </c>
      <c r="F55" s="6"/>
      <c r="G55" s="49"/>
      <c r="H55" s="50">
        <f t="shared" si="16"/>
        <v>5533.980582524272</v>
      </c>
      <c r="I55" s="50">
        <f t="shared" si="20"/>
        <v>1106.7961165048544</v>
      </c>
      <c r="J55" s="50"/>
      <c r="K55" s="50"/>
      <c r="L55" s="50"/>
      <c r="M55" s="50"/>
      <c r="N55" s="50"/>
      <c r="O55" s="50"/>
      <c r="P55" s="50"/>
      <c r="Q55" s="50"/>
      <c r="R55" s="50"/>
      <c r="S55" s="50">
        <v>1106.7961165048544</v>
      </c>
      <c r="T55" s="50"/>
      <c r="U55" s="50"/>
    </row>
    <row r="56" spans="2:21" ht="16.5" customHeight="1" outlineLevel="2" x14ac:dyDescent="0.25">
      <c r="B56" s="34" t="s">
        <v>122</v>
      </c>
      <c r="C56" s="70" t="s">
        <v>31</v>
      </c>
      <c r="D56" s="71"/>
      <c r="E56" s="50">
        <v>3689.3203883495148</v>
      </c>
      <c r="F56" s="6"/>
      <c r="G56" s="49"/>
      <c r="H56" s="50">
        <f t="shared" si="16"/>
        <v>3689.3203883495148</v>
      </c>
      <c r="I56" s="50">
        <f t="shared" si="20"/>
        <v>737.86407766990294</v>
      </c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368.93203883495147</v>
      </c>
      <c r="U56" s="50">
        <v>368.93203883495147</v>
      </c>
    </row>
    <row r="57" spans="2:21" ht="16.5" customHeight="1" outlineLevel="2" x14ac:dyDescent="0.25">
      <c r="B57" s="34" t="s">
        <v>123</v>
      </c>
      <c r="C57" s="70" t="s">
        <v>32</v>
      </c>
      <c r="D57" s="71"/>
      <c r="E57" s="50">
        <v>87160.194174757286</v>
      </c>
      <c r="F57" s="6"/>
      <c r="G57" s="49"/>
      <c r="H57" s="50">
        <f t="shared" si="16"/>
        <v>87160.194174757286</v>
      </c>
      <c r="I57" s="50">
        <f t="shared" si="20"/>
        <v>17432.038834951458</v>
      </c>
      <c r="J57" s="50"/>
      <c r="K57" s="50"/>
      <c r="L57" s="50"/>
      <c r="M57" s="50"/>
      <c r="N57" s="50"/>
      <c r="O57" s="50"/>
      <c r="P57" s="50"/>
      <c r="Q57" s="50"/>
      <c r="R57" s="50"/>
      <c r="S57" s="50">
        <v>5810.6796116504856</v>
      </c>
      <c r="T57" s="50">
        <v>5810.6796116504856</v>
      </c>
      <c r="U57" s="50">
        <v>5810.6796116504856</v>
      </c>
    </row>
    <row r="58" spans="2:21" ht="16.5" customHeight="1" outlineLevel="2" x14ac:dyDescent="0.25">
      <c r="B58" s="34" t="s">
        <v>124</v>
      </c>
      <c r="C58" s="70" t="s">
        <v>33</v>
      </c>
      <c r="D58" s="71"/>
      <c r="E58" s="50">
        <v>19368.932038834952</v>
      </c>
      <c r="F58" s="6"/>
      <c r="G58" s="49"/>
      <c r="H58" s="50">
        <f t="shared" si="16"/>
        <v>19368.932038834952</v>
      </c>
      <c r="I58" s="50">
        <f t="shared" si="20"/>
        <v>3873.7864077669901</v>
      </c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>
        <v>1936.8932038834951</v>
      </c>
      <c r="U58" s="50">
        <v>1936.8932038834951</v>
      </c>
    </row>
    <row r="59" spans="2:21" ht="16.5" customHeight="1" outlineLevel="2" x14ac:dyDescent="0.25">
      <c r="B59" s="34" t="s">
        <v>125</v>
      </c>
      <c r="C59" s="70" t="s">
        <v>63</v>
      </c>
      <c r="D59" s="71"/>
      <c r="E59" s="50">
        <v>298834.95145631069</v>
      </c>
      <c r="F59" s="6"/>
      <c r="G59" s="49"/>
      <c r="H59" s="50">
        <f t="shared" si="16"/>
        <v>298834.95145631069</v>
      </c>
      <c r="I59" s="50">
        <f t="shared" si="20"/>
        <v>59766.99029126214</v>
      </c>
      <c r="J59" s="50">
        <v>4980.5825242718447</v>
      </c>
      <c r="K59" s="50">
        <v>4980.5825242718447</v>
      </c>
      <c r="L59" s="50">
        <v>4980.5825242718447</v>
      </c>
      <c r="M59" s="50">
        <v>4980.5825242718447</v>
      </c>
      <c r="N59" s="50">
        <v>4980.5825242718447</v>
      </c>
      <c r="O59" s="50">
        <v>4980.5825242718447</v>
      </c>
      <c r="P59" s="50">
        <v>4980.5825242718447</v>
      </c>
      <c r="Q59" s="50">
        <v>4980.5825242718447</v>
      </c>
      <c r="R59" s="50">
        <v>4980.5825242718447</v>
      </c>
      <c r="S59" s="50">
        <v>4980.5825242718447</v>
      </c>
      <c r="T59" s="50">
        <v>4980.5825242718447</v>
      </c>
      <c r="U59" s="50">
        <v>4980.5825242718447</v>
      </c>
    </row>
    <row r="60" spans="2:21" ht="27.6" customHeight="1" outlineLevel="1" x14ac:dyDescent="0.25">
      <c r="B60" s="33" t="s">
        <v>90</v>
      </c>
      <c r="C60" s="72" t="s">
        <v>64</v>
      </c>
      <c r="D60" s="73"/>
      <c r="E60" s="48">
        <v>127973.3009708738</v>
      </c>
      <c r="F60" s="6"/>
      <c r="G60" s="49"/>
      <c r="H60" s="48">
        <f t="shared" si="16"/>
        <v>127973.3009708738</v>
      </c>
      <c r="I60" s="48">
        <f t="shared" si="20"/>
        <v>25594.660194174758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>
        <f>+I60</f>
        <v>25594.660194174758</v>
      </c>
      <c r="U60" s="48"/>
    </row>
    <row r="61" spans="2:21" ht="27" customHeight="1" outlineLevel="1" x14ac:dyDescent="0.25">
      <c r="B61" s="33" t="s">
        <v>91</v>
      </c>
      <c r="C61" s="72" t="s">
        <v>69</v>
      </c>
      <c r="D61" s="73"/>
      <c r="E61" s="48">
        <f>+E62+E63+E64</f>
        <v>55339.805825242714</v>
      </c>
      <c r="F61" s="6"/>
      <c r="G61" s="49"/>
      <c r="H61" s="48">
        <f t="shared" ref="H61:U61" si="21">+H62+H63+H64</f>
        <v>55339.805825242714</v>
      </c>
      <c r="I61" s="48">
        <f t="shared" si="21"/>
        <v>7378.6407766990287</v>
      </c>
      <c r="J61" s="48">
        <f t="shared" si="21"/>
        <v>0</v>
      </c>
      <c r="K61" s="48">
        <f t="shared" si="21"/>
        <v>0</v>
      </c>
      <c r="L61" s="48">
        <f t="shared" si="21"/>
        <v>0</v>
      </c>
      <c r="M61" s="48">
        <f t="shared" si="21"/>
        <v>0</v>
      </c>
      <c r="N61" s="48">
        <f t="shared" si="21"/>
        <v>0</v>
      </c>
      <c r="O61" s="48">
        <f t="shared" si="21"/>
        <v>0</v>
      </c>
      <c r="P61" s="48">
        <f t="shared" si="21"/>
        <v>1229.7734627831715</v>
      </c>
      <c r="Q61" s="48">
        <f t="shared" si="21"/>
        <v>1229.7734627831715</v>
      </c>
      <c r="R61" s="48">
        <f t="shared" si="21"/>
        <v>1229.7734627831715</v>
      </c>
      <c r="S61" s="48">
        <f t="shared" si="21"/>
        <v>1229.7734627831715</v>
      </c>
      <c r="T61" s="48">
        <f t="shared" si="21"/>
        <v>1229.7734627831715</v>
      </c>
      <c r="U61" s="48">
        <f t="shared" si="21"/>
        <v>1229.7734627831715</v>
      </c>
    </row>
    <row r="62" spans="2:21" ht="16.5" customHeight="1" outlineLevel="2" x14ac:dyDescent="0.25">
      <c r="B62" s="34" t="s">
        <v>126</v>
      </c>
      <c r="C62" s="70" t="s">
        <v>34</v>
      </c>
      <c r="D62" s="71"/>
      <c r="E62" s="50">
        <v>18446.601941747573</v>
      </c>
      <c r="F62" s="6"/>
      <c r="G62" s="49"/>
      <c r="H62" s="50">
        <f t="shared" si="16"/>
        <v>18446.601941747573</v>
      </c>
      <c r="I62" s="50">
        <v>3689.3203883495144</v>
      </c>
      <c r="J62" s="50"/>
      <c r="K62" s="50"/>
      <c r="L62" s="50"/>
      <c r="M62" s="50"/>
      <c r="N62" s="50"/>
      <c r="O62" s="50"/>
      <c r="P62" s="50">
        <v>614.88673139158573</v>
      </c>
      <c r="Q62" s="50">
        <v>614.88673139158573</v>
      </c>
      <c r="R62" s="50">
        <v>614.88673139158573</v>
      </c>
      <c r="S62" s="50">
        <v>614.88673139158573</v>
      </c>
      <c r="T62" s="50">
        <v>614.88673139158573</v>
      </c>
      <c r="U62" s="50">
        <v>614.88673139158573</v>
      </c>
    </row>
    <row r="63" spans="2:21" ht="16.5" customHeight="1" outlineLevel="2" x14ac:dyDescent="0.25">
      <c r="B63" s="34" t="s">
        <v>127</v>
      </c>
      <c r="C63" s="70" t="s">
        <v>68</v>
      </c>
      <c r="D63" s="71"/>
      <c r="E63" s="50">
        <v>18446.601941747573</v>
      </c>
      <c r="F63" s="6"/>
      <c r="G63" s="49"/>
      <c r="H63" s="50">
        <f t="shared" si="16"/>
        <v>18446.601941747573</v>
      </c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2:21" ht="16.5" customHeight="1" outlineLevel="2" x14ac:dyDescent="0.25">
      <c r="B64" s="34" t="s">
        <v>128</v>
      </c>
      <c r="C64" s="70" t="s">
        <v>66</v>
      </c>
      <c r="D64" s="71"/>
      <c r="E64" s="50">
        <v>18446.601941747573</v>
      </c>
      <c r="F64" s="6"/>
      <c r="G64" s="49"/>
      <c r="H64" s="50">
        <f t="shared" si="16"/>
        <v>18446.601941747573</v>
      </c>
      <c r="I64" s="50">
        <v>3689.3203883495144</v>
      </c>
      <c r="J64" s="50"/>
      <c r="K64" s="50"/>
      <c r="L64" s="50"/>
      <c r="M64" s="50"/>
      <c r="N64" s="50"/>
      <c r="O64" s="50"/>
      <c r="P64" s="50">
        <v>614.88673139158573</v>
      </c>
      <c r="Q64" s="50">
        <v>614.88673139158573</v>
      </c>
      <c r="R64" s="50">
        <v>614.88673139158573</v>
      </c>
      <c r="S64" s="50">
        <v>614.88673139158573</v>
      </c>
      <c r="T64" s="50">
        <v>614.88673139158573</v>
      </c>
      <c r="U64" s="50">
        <v>614.88673139158573</v>
      </c>
    </row>
    <row r="65" spans="2:23" ht="16.5" customHeight="1" outlineLevel="1" x14ac:dyDescent="0.25">
      <c r="B65" s="33" t="s">
        <v>92</v>
      </c>
      <c r="C65" s="72" t="s">
        <v>16</v>
      </c>
      <c r="D65" s="73"/>
      <c r="E65" s="48">
        <v>115706.69902912615</v>
      </c>
      <c r="F65" s="6"/>
      <c r="G65" s="49"/>
      <c r="H65" s="50">
        <f t="shared" si="16"/>
        <v>115706.69902912615</v>
      </c>
      <c r="I65" s="50">
        <v>8593.2031750874485</v>
      </c>
      <c r="J65" s="48">
        <v>716.10026459062067</v>
      </c>
      <c r="K65" s="48">
        <v>716.10026459062067</v>
      </c>
      <c r="L65" s="48">
        <v>716.10026459062067</v>
      </c>
      <c r="M65" s="48">
        <v>716.10026459062067</v>
      </c>
      <c r="N65" s="48">
        <v>716.10026459062067</v>
      </c>
      <c r="O65" s="48">
        <v>716.10026459062067</v>
      </c>
      <c r="P65" s="48">
        <v>716.10026459062067</v>
      </c>
      <c r="Q65" s="48">
        <v>716.10026459062067</v>
      </c>
      <c r="R65" s="48">
        <v>716.10026459062067</v>
      </c>
      <c r="S65" s="48">
        <v>716.10026459062067</v>
      </c>
      <c r="T65" s="48">
        <v>716.10026459062067</v>
      </c>
      <c r="U65" s="48">
        <v>716.10026459062067</v>
      </c>
    </row>
    <row r="66" spans="2:23" ht="33.6" customHeight="1" x14ac:dyDescent="0.25">
      <c r="B66" s="39">
        <v>2</v>
      </c>
      <c r="C66" s="78" t="s">
        <v>151</v>
      </c>
      <c r="D66" s="79"/>
      <c r="E66" s="43">
        <f>+E67+E68+E69</f>
        <v>29038478.630683493</v>
      </c>
      <c r="F66" s="5"/>
      <c r="G66" s="43"/>
      <c r="H66" s="43">
        <f t="shared" ref="H66:U66" si="22">+H67+H68+H69</f>
        <v>29038478.630683493</v>
      </c>
      <c r="I66" s="43">
        <f t="shared" si="22"/>
        <v>1820354.5943502008</v>
      </c>
      <c r="J66" s="43">
        <f t="shared" si="22"/>
        <v>9088.2365737628861</v>
      </c>
      <c r="K66" s="43">
        <f t="shared" si="22"/>
        <v>9088.2365737628861</v>
      </c>
      <c r="L66" s="43">
        <f t="shared" si="22"/>
        <v>9088.2365737628861</v>
      </c>
      <c r="M66" s="43">
        <f t="shared" si="22"/>
        <v>9088.2365737628861</v>
      </c>
      <c r="N66" s="43">
        <f t="shared" si="22"/>
        <v>9088.2365737628861</v>
      </c>
      <c r="O66" s="43">
        <f t="shared" si="22"/>
        <v>106475.15937566967</v>
      </c>
      <c r="P66" s="43">
        <f t="shared" si="22"/>
        <v>9088.2365737628861</v>
      </c>
      <c r="Q66" s="43">
        <f t="shared" si="22"/>
        <v>191340.80483624115</v>
      </c>
      <c r="R66" s="43">
        <f t="shared" si="22"/>
        <v>582593.32218564698</v>
      </c>
      <c r="S66" s="43">
        <f t="shared" si="22"/>
        <v>283523.56843624118</v>
      </c>
      <c r="T66" s="43">
        <f t="shared" si="22"/>
        <v>444839.39077929908</v>
      </c>
      <c r="U66" s="43">
        <f t="shared" si="22"/>
        <v>157052.92929452559</v>
      </c>
    </row>
    <row r="67" spans="2:23" ht="27" customHeight="1" x14ac:dyDescent="0.25">
      <c r="B67" s="51">
        <v>2.1</v>
      </c>
      <c r="C67" s="76" t="s">
        <v>143</v>
      </c>
      <c r="D67" s="81"/>
      <c r="E67" s="56">
        <v>13510769.408738531</v>
      </c>
      <c r="F67" s="6"/>
      <c r="G67" s="55"/>
      <c r="H67" s="54">
        <v>13510769.408738531</v>
      </c>
      <c r="I67" s="54">
        <v>326811.40561458812</v>
      </c>
      <c r="J67" s="54">
        <v>4216.4736595490094</v>
      </c>
      <c r="K67" s="54">
        <v>4216.4736595490094</v>
      </c>
      <c r="L67" s="54">
        <v>4216.4736595490094</v>
      </c>
      <c r="M67" s="54">
        <v>4216.4736595490094</v>
      </c>
      <c r="N67" s="54">
        <v>4216.4736595490094</v>
      </c>
      <c r="O67" s="54">
        <v>4216.4736595490094</v>
      </c>
      <c r="P67" s="54">
        <v>4216.4736595490094</v>
      </c>
      <c r="Q67" s="54">
        <v>4216.4736595490094</v>
      </c>
      <c r="R67" s="54">
        <v>142323.33450954899</v>
      </c>
      <c r="S67" s="54">
        <v>4216.4736595490094</v>
      </c>
      <c r="T67" s="54">
        <v>142323.33450954899</v>
      </c>
      <c r="U67" s="54">
        <v>4216.4736595490094</v>
      </c>
    </row>
    <row r="68" spans="2:23" ht="40.200000000000003" customHeight="1" x14ac:dyDescent="0.25">
      <c r="B68" s="51">
        <v>2.2000000000000002</v>
      </c>
      <c r="C68" s="74" t="s">
        <v>147</v>
      </c>
      <c r="D68" s="80"/>
      <c r="E68" s="54">
        <v>13120606.6692577</v>
      </c>
      <c r="F68" s="6"/>
      <c r="G68" s="55"/>
      <c r="H68" s="54">
        <v>13120606.6692577</v>
      </c>
      <c r="I68" s="54">
        <v>904727.1984901299</v>
      </c>
      <c r="J68" s="54">
        <v>4118.5450834148696</v>
      </c>
      <c r="K68" s="54">
        <v>4118.5450834148696</v>
      </c>
      <c r="L68" s="54">
        <v>4118.5450834148696</v>
      </c>
      <c r="M68" s="54">
        <v>4118.5450834148696</v>
      </c>
      <c r="N68" s="54">
        <v>4118.5450834148696</v>
      </c>
      <c r="O68" s="54">
        <v>101505.46788532165</v>
      </c>
      <c r="P68" s="54">
        <v>4118.5450834148696</v>
      </c>
      <c r="Q68" s="54">
        <v>186371.11334589316</v>
      </c>
      <c r="R68" s="54">
        <v>43073.314204177579</v>
      </c>
      <c r="S68" s="54">
        <v>278553.87694589316</v>
      </c>
      <c r="T68" s="54">
        <v>135256.07780417759</v>
      </c>
      <c r="U68" s="54">
        <v>135256.07780417759</v>
      </c>
    </row>
    <row r="69" spans="2:23" ht="31.8" customHeight="1" x14ac:dyDescent="0.25">
      <c r="B69" s="51">
        <v>2.2999999999999998</v>
      </c>
      <c r="C69" s="74" t="s">
        <v>148</v>
      </c>
      <c r="D69" s="80"/>
      <c r="E69" s="54">
        <v>2407102.5526872622</v>
      </c>
      <c r="F69" s="6"/>
      <c r="G69" s="55"/>
      <c r="H69" s="54">
        <v>2407102.5526872622</v>
      </c>
      <c r="I69" s="54">
        <v>588815.99024548288</v>
      </c>
      <c r="J69" s="54">
        <v>753.21783079900615</v>
      </c>
      <c r="K69" s="54">
        <v>753.21783079900615</v>
      </c>
      <c r="L69" s="54">
        <v>753.21783079900615</v>
      </c>
      <c r="M69" s="54">
        <v>753.21783079900615</v>
      </c>
      <c r="N69" s="54">
        <v>753.21783079900615</v>
      </c>
      <c r="O69" s="54">
        <v>753.21783079900615</v>
      </c>
      <c r="P69" s="54">
        <v>753.21783079900615</v>
      </c>
      <c r="Q69" s="54">
        <v>753.21783079900615</v>
      </c>
      <c r="R69" s="54">
        <v>397196.67347192037</v>
      </c>
      <c r="S69" s="54">
        <v>753.21783079900615</v>
      </c>
      <c r="T69" s="54">
        <v>167259.97846557247</v>
      </c>
      <c r="U69" s="54">
        <v>17580.377830799007</v>
      </c>
    </row>
    <row r="70" spans="2:23" ht="30.6" customHeight="1" x14ac:dyDescent="0.25">
      <c r="B70" s="39">
        <v>3</v>
      </c>
      <c r="C70" s="78" t="s">
        <v>145</v>
      </c>
      <c r="D70" s="79"/>
      <c r="E70" s="43">
        <f>+E71+E72</f>
        <v>24800000</v>
      </c>
      <c r="F70" s="35"/>
      <c r="G70" s="43"/>
      <c r="H70" s="43">
        <f t="shared" ref="H70:U70" si="23">+H71+H72</f>
        <v>24800000</v>
      </c>
      <c r="I70" s="43">
        <f t="shared" si="23"/>
        <v>1135656.1794847613</v>
      </c>
      <c r="J70" s="43">
        <f t="shared" si="23"/>
        <v>9139.7082903967621</v>
      </c>
      <c r="K70" s="43">
        <f t="shared" si="23"/>
        <v>9139.7082903967621</v>
      </c>
      <c r="L70" s="43">
        <f t="shared" si="23"/>
        <v>9139.7082903967621</v>
      </c>
      <c r="M70" s="43">
        <f t="shared" si="23"/>
        <v>9139.7082903967621</v>
      </c>
      <c r="N70" s="43">
        <f t="shared" si="23"/>
        <v>9139.7082903967621</v>
      </c>
      <c r="O70" s="43">
        <f t="shared" si="23"/>
        <v>9139.7082903967621</v>
      </c>
      <c r="P70" s="43">
        <f t="shared" si="23"/>
        <v>9139.7082903967621</v>
      </c>
      <c r="Q70" s="43">
        <f t="shared" si="23"/>
        <v>274531.58029039681</v>
      </c>
      <c r="R70" s="43">
        <f t="shared" si="23"/>
        <v>167389.70829039678</v>
      </c>
      <c r="S70" s="43">
        <f t="shared" si="23"/>
        <v>231183.61229039676</v>
      </c>
      <c r="T70" s="43">
        <f t="shared" si="23"/>
        <v>155389.70829039678</v>
      </c>
      <c r="U70" s="43">
        <f t="shared" si="23"/>
        <v>243183.61229039676</v>
      </c>
    </row>
    <row r="71" spans="2:23" ht="30" customHeight="1" x14ac:dyDescent="0.25">
      <c r="B71" s="51">
        <v>3.1</v>
      </c>
      <c r="C71" s="76" t="s">
        <v>149</v>
      </c>
      <c r="D71" s="77"/>
      <c r="E71" s="54">
        <v>1985280</v>
      </c>
      <c r="F71" s="6"/>
      <c r="G71" s="55"/>
      <c r="H71" s="54">
        <v>1985280</v>
      </c>
      <c r="I71" s="54">
        <v>619068.3211326577</v>
      </c>
      <c r="J71" s="54">
        <v>2214.0267610548049</v>
      </c>
      <c r="K71" s="54">
        <v>2214.0267610548049</v>
      </c>
      <c r="L71" s="54">
        <v>2214.0267610548049</v>
      </c>
      <c r="M71" s="54">
        <v>2214.0267610548049</v>
      </c>
      <c r="N71" s="54">
        <v>2214.0267610548049</v>
      </c>
      <c r="O71" s="54">
        <v>2214.0267610548049</v>
      </c>
      <c r="P71" s="54">
        <v>2214.0267610548049</v>
      </c>
      <c r="Q71" s="54">
        <v>94214.026761054804</v>
      </c>
      <c r="R71" s="54">
        <v>160464.02676105482</v>
      </c>
      <c r="S71" s="54">
        <v>94214.026761054804</v>
      </c>
      <c r="T71" s="54">
        <v>148464.02676105482</v>
      </c>
      <c r="U71" s="54">
        <v>106214.0267610548</v>
      </c>
    </row>
    <row r="72" spans="2:23" ht="36.6" customHeight="1" x14ac:dyDescent="0.25">
      <c r="B72" s="51">
        <v>3.2</v>
      </c>
      <c r="C72" s="74" t="s">
        <v>144</v>
      </c>
      <c r="D72" s="75"/>
      <c r="E72" s="54">
        <v>22814720</v>
      </c>
      <c r="F72" s="6"/>
      <c r="G72" s="55"/>
      <c r="H72" s="54">
        <v>22814720</v>
      </c>
      <c r="I72" s="54">
        <v>516587.85835210356</v>
      </c>
      <c r="J72" s="54">
        <v>6925.6815293419577</v>
      </c>
      <c r="K72" s="54">
        <v>6925.6815293419577</v>
      </c>
      <c r="L72" s="54">
        <v>6925.6815293419577</v>
      </c>
      <c r="M72" s="54">
        <v>6925.6815293419577</v>
      </c>
      <c r="N72" s="54">
        <v>6925.6815293419577</v>
      </c>
      <c r="O72" s="54">
        <v>6925.6815293419577</v>
      </c>
      <c r="P72" s="54">
        <v>6925.6815293419577</v>
      </c>
      <c r="Q72" s="54">
        <v>180317.553529342</v>
      </c>
      <c r="R72" s="54">
        <v>6925.6815293419577</v>
      </c>
      <c r="S72" s="54">
        <v>136969.58552934194</v>
      </c>
      <c r="T72" s="54">
        <v>6925.6815293419577</v>
      </c>
      <c r="U72" s="54">
        <v>136969.58552934194</v>
      </c>
      <c r="W72" s="38"/>
    </row>
    <row r="73" spans="2:23" ht="32.4" customHeight="1" x14ac:dyDescent="0.25">
      <c r="B73" s="39">
        <v>4</v>
      </c>
      <c r="C73" s="78" t="s">
        <v>157</v>
      </c>
      <c r="D73" s="79"/>
      <c r="E73" s="43">
        <f>+E74+E75</f>
        <v>10862039.921097089</v>
      </c>
      <c r="F73" s="35"/>
      <c r="G73" s="43"/>
      <c r="H73" s="43">
        <f t="shared" ref="H73:U73" si="24">+H74+H75</f>
        <v>10862039.921097089</v>
      </c>
      <c r="I73" s="43">
        <f t="shared" si="24"/>
        <v>2725427.48507305</v>
      </c>
      <c r="J73" s="43">
        <f t="shared" si="24"/>
        <v>89118.401021459635</v>
      </c>
      <c r="K73" s="43">
        <f t="shared" si="24"/>
        <v>89118.401021459635</v>
      </c>
      <c r="L73" s="43">
        <f t="shared" si="24"/>
        <v>120286.40102145963</v>
      </c>
      <c r="M73" s="43">
        <f t="shared" si="24"/>
        <v>540716.79558456654</v>
      </c>
      <c r="N73" s="43">
        <f t="shared" si="24"/>
        <v>645881.50781757617</v>
      </c>
      <c r="O73" s="43">
        <f t="shared" si="24"/>
        <v>181857.50005058586</v>
      </c>
      <c r="P73" s="43">
        <f t="shared" si="24"/>
        <v>165599.99966223637</v>
      </c>
      <c r="Q73" s="43">
        <f t="shared" si="24"/>
        <v>215236.3621865082</v>
      </c>
      <c r="R73" s="43">
        <f t="shared" si="24"/>
        <v>95131.768011750915</v>
      </c>
      <c r="S73" s="43">
        <f t="shared" si="24"/>
        <v>136722.73759103892</v>
      </c>
      <c r="T73" s="43">
        <f t="shared" si="24"/>
        <v>157899.94147453408</v>
      </c>
      <c r="U73" s="43">
        <f t="shared" si="24"/>
        <v>287857.66962987388</v>
      </c>
    </row>
    <row r="74" spans="2:23" ht="32.4" customHeight="1" x14ac:dyDescent="0.25">
      <c r="B74" s="51">
        <v>4.0999999999999996</v>
      </c>
      <c r="C74" s="76" t="s">
        <v>150</v>
      </c>
      <c r="D74" s="77"/>
      <c r="E74" s="56">
        <v>2209522.3300970877</v>
      </c>
      <c r="F74" s="6"/>
      <c r="G74" s="55"/>
      <c r="H74" s="56">
        <v>2209522.3300970877</v>
      </c>
      <c r="I74" s="56">
        <v>182994.68687304974</v>
      </c>
      <c r="J74" s="56">
        <v>670.59283812631293</v>
      </c>
      <c r="K74" s="56">
        <v>670.59283812631293</v>
      </c>
      <c r="L74" s="56">
        <v>670.59283812631293</v>
      </c>
      <c r="M74" s="56">
        <v>6780.1074012331092</v>
      </c>
      <c r="N74" s="56">
        <v>27233.699634242817</v>
      </c>
      <c r="O74" s="56">
        <v>2087.2918672525266</v>
      </c>
      <c r="P74" s="56">
        <v>2197.9714789030122</v>
      </c>
      <c r="Q74" s="56">
        <v>11738.554003174857</v>
      </c>
      <c r="R74" s="56">
        <v>3238.359828417575</v>
      </c>
      <c r="S74" s="56">
        <v>10514.929407705602</v>
      </c>
      <c r="T74" s="56">
        <v>56908.133291200749</v>
      </c>
      <c r="U74" s="56">
        <v>60283.861446540555</v>
      </c>
    </row>
    <row r="75" spans="2:23" ht="29.4" customHeight="1" x14ac:dyDescent="0.25">
      <c r="B75" s="51">
        <v>4.2</v>
      </c>
      <c r="C75" s="74" t="s">
        <v>146</v>
      </c>
      <c r="D75" s="75"/>
      <c r="E75" s="54">
        <v>8652517.591</v>
      </c>
      <c r="F75" s="6"/>
      <c r="G75" s="55"/>
      <c r="H75" s="54">
        <v>8652517.591</v>
      </c>
      <c r="I75" s="54">
        <v>2542432.7982000001</v>
      </c>
      <c r="J75" s="54">
        <v>88447.808183333327</v>
      </c>
      <c r="K75" s="54">
        <v>88447.808183333327</v>
      </c>
      <c r="L75" s="54">
        <v>119615.80818333333</v>
      </c>
      <c r="M75" s="54">
        <v>533936.68818333338</v>
      </c>
      <c r="N75" s="54">
        <v>618647.80818333337</v>
      </c>
      <c r="O75" s="54">
        <v>179770.20818333334</v>
      </c>
      <c r="P75" s="54">
        <v>163402.02818333334</v>
      </c>
      <c r="Q75" s="54">
        <v>203497.80818333334</v>
      </c>
      <c r="R75" s="54">
        <v>91893.408183333333</v>
      </c>
      <c r="S75" s="54">
        <v>126207.80818333333</v>
      </c>
      <c r="T75" s="54">
        <v>100991.80818333333</v>
      </c>
      <c r="U75" s="54">
        <v>227573.80818333334</v>
      </c>
    </row>
    <row r="76" spans="2:23" ht="18" customHeight="1" x14ac:dyDescent="0.25">
      <c r="B76" s="44"/>
      <c r="C76" s="68" t="s">
        <v>0</v>
      </c>
      <c r="D76" s="69"/>
      <c r="E76" s="45">
        <f>+E7+E66+E70+E73</f>
        <v>79793094.748275653</v>
      </c>
      <c r="F76" s="7"/>
      <c r="G76" s="47"/>
      <c r="H76" s="45">
        <f t="shared" ref="H76:U76" si="25">+H7+H66+H70+H73</f>
        <v>79793094.748275653</v>
      </c>
      <c r="I76" s="45">
        <f t="shared" si="25"/>
        <v>8851134.6216568835</v>
      </c>
      <c r="J76" s="45">
        <f t="shared" si="25"/>
        <v>121963.48272253624</v>
      </c>
      <c r="K76" s="45">
        <f t="shared" si="25"/>
        <v>121963.48272253624</v>
      </c>
      <c r="L76" s="45">
        <f t="shared" si="25"/>
        <v>153131.48272253625</v>
      </c>
      <c r="M76" s="45">
        <f t="shared" si="25"/>
        <v>675377.28181638755</v>
      </c>
      <c r="N76" s="45">
        <f t="shared" si="25"/>
        <v>841548.59599114477</v>
      </c>
      <c r="O76" s="45">
        <f t="shared" si="25"/>
        <v>520498.16914415371</v>
      </c>
      <c r="P76" s="45">
        <f t="shared" si="25"/>
        <v>577489.54738273052</v>
      </c>
      <c r="Q76" s="45">
        <f t="shared" si="25"/>
        <v>1055334.0729514309</v>
      </c>
      <c r="R76" s="45">
        <f t="shared" si="25"/>
        <v>1227487.7727033524</v>
      </c>
      <c r="S76" s="45">
        <f t="shared" si="25"/>
        <v>1315552.6012710989</v>
      </c>
      <c r="T76" s="45">
        <f t="shared" si="25"/>
        <v>1171807.7429151274</v>
      </c>
      <c r="U76" s="45">
        <f t="shared" si="25"/>
        <v>1068980.3893138492</v>
      </c>
    </row>
    <row r="77" spans="2:23" s="4" customFormat="1" ht="24.6" customHeight="1" x14ac:dyDescent="0.25">
      <c r="B77" s="46"/>
      <c r="C77" s="68" t="s">
        <v>152</v>
      </c>
      <c r="D77" s="69"/>
      <c r="E77" s="45"/>
      <c r="F77" s="3"/>
      <c r="G77" s="45"/>
      <c r="H77" s="45"/>
      <c r="I77" s="45"/>
      <c r="J77" s="65">
        <f>+J76+K76+L76</f>
        <v>397058.4481676087</v>
      </c>
      <c r="K77" s="66"/>
      <c r="L77" s="67"/>
      <c r="M77" s="65">
        <f t="shared" ref="M77" si="26">+M76+N76+O76</f>
        <v>2037424.046951686</v>
      </c>
      <c r="N77" s="66"/>
      <c r="O77" s="67"/>
      <c r="P77" s="65">
        <f t="shared" ref="P77" si="27">+P76+Q76+R76</f>
        <v>2860311.3930375138</v>
      </c>
      <c r="Q77" s="66"/>
      <c r="R77" s="67"/>
      <c r="S77" s="65">
        <f t="shared" ref="S77" si="28">+S76+T76+U76</f>
        <v>3556340.7335000755</v>
      </c>
      <c r="T77" s="66"/>
      <c r="U77" s="67"/>
    </row>
    <row r="78" spans="2:23" x14ac:dyDescent="0.25">
      <c r="E78" s="29"/>
    </row>
    <row r="79" spans="2:23" ht="13.8" customHeight="1" x14ac:dyDescent="0.25">
      <c r="E79" s="29"/>
    </row>
    <row r="81" spans="5:9" ht="13.8" customHeight="1" x14ac:dyDescent="0.25">
      <c r="E81" s="29"/>
      <c r="I81" s="62"/>
    </row>
    <row r="84" spans="5:9" x14ac:dyDescent="0.25">
      <c r="I84" s="64"/>
    </row>
    <row r="86" spans="5:9" x14ac:dyDescent="0.25">
      <c r="I86" s="63"/>
    </row>
  </sheetData>
  <mergeCells count="82">
    <mergeCell ref="C74:D74"/>
    <mergeCell ref="C75:D75"/>
    <mergeCell ref="M77:O77"/>
    <mergeCell ref="P77:R77"/>
    <mergeCell ref="S77:U77"/>
    <mergeCell ref="C76:D76"/>
    <mergeCell ref="C77:D77"/>
    <mergeCell ref="J77:L77"/>
    <mergeCell ref="C68:D68"/>
    <mergeCell ref="C69:D69"/>
    <mergeCell ref="C70:D70"/>
    <mergeCell ref="C71:D71"/>
    <mergeCell ref="C73:D73"/>
    <mergeCell ref="C72:D72"/>
    <mergeCell ref="C66:D66"/>
    <mergeCell ref="C67:D67"/>
    <mergeCell ref="C60:D60"/>
    <mergeCell ref="C61:D61"/>
    <mergeCell ref="C62:D62"/>
    <mergeCell ref="C63:D63"/>
    <mergeCell ref="C64:D64"/>
    <mergeCell ref="C65:D65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17:D17"/>
    <mergeCell ref="C18:D18"/>
    <mergeCell ref="C19:D19"/>
    <mergeCell ref="C20:D20"/>
    <mergeCell ref="C21:D21"/>
    <mergeCell ref="B2:U2"/>
    <mergeCell ref="C9:D9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  <mergeCell ref="B4:E4"/>
    <mergeCell ref="G4:G6"/>
    <mergeCell ref="H4:H6"/>
    <mergeCell ref="I4:I6"/>
    <mergeCell ref="J4:U5"/>
    <mergeCell ref="B5:B6"/>
    <mergeCell ref="C5:D6"/>
    <mergeCell ref="E5:E6"/>
  </mergeCells>
  <printOptions horizontalCentered="1"/>
  <pageMargins left="0" right="0" top="0.39370078740157483" bottom="0.3937007874015748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zoomScale="130" zoomScaleNormal="130" workbookViewId="0">
      <selection activeCell="G10" sqref="G10"/>
    </sheetView>
  </sheetViews>
  <sheetFormatPr baseColWidth="10" defaultColWidth="8.88671875" defaultRowHeight="14.4" x14ac:dyDescent="0.3"/>
  <cols>
    <col min="1" max="1" width="2.44140625" customWidth="1"/>
    <col min="3" max="3" width="12.33203125" customWidth="1"/>
    <col min="4" max="4" width="17.6640625" customWidth="1"/>
    <col min="5" max="5" width="1" customWidth="1"/>
    <col min="6" max="6" width="1" style="13" customWidth="1"/>
    <col min="7" max="7" width="17.33203125" customWidth="1"/>
    <col min="8" max="8" width="1.109375" customWidth="1"/>
    <col min="9" max="9" width="18.5546875" customWidth="1"/>
    <col min="10" max="10" width="17.5546875" bestFit="1" customWidth="1"/>
    <col min="11" max="12" width="18.44140625" customWidth="1"/>
    <col min="13" max="13" width="15.109375" bestFit="1" customWidth="1"/>
    <col min="14" max="14" width="18.44140625" customWidth="1"/>
    <col min="15" max="15" width="15.109375" bestFit="1" customWidth="1"/>
    <col min="16" max="16" width="13.88671875" bestFit="1" customWidth="1"/>
  </cols>
  <sheetData>
    <row r="2" spans="2:16" ht="22.5" customHeight="1" thickBot="1" x14ac:dyDescent="0.35">
      <c r="B2" s="101" t="s">
        <v>10</v>
      </c>
      <c r="C2" s="102"/>
      <c r="D2" s="102"/>
      <c r="E2" s="103"/>
      <c r="F2" s="10"/>
      <c r="G2" s="116" t="s">
        <v>11</v>
      </c>
      <c r="H2" s="8"/>
      <c r="I2" s="116" t="s">
        <v>12</v>
      </c>
      <c r="J2" s="116" t="s">
        <v>13</v>
      </c>
      <c r="K2" s="114" t="s">
        <v>14</v>
      </c>
      <c r="L2" s="114" t="s">
        <v>15</v>
      </c>
    </row>
    <row r="3" spans="2:16" ht="22.5" customHeight="1" thickTop="1" x14ac:dyDescent="0.3">
      <c r="B3" s="104" t="s">
        <v>1</v>
      </c>
      <c r="C3" s="105"/>
      <c r="D3" s="108" t="s">
        <v>9</v>
      </c>
      <c r="E3" s="109"/>
      <c r="F3" s="8"/>
      <c r="G3" s="117"/>
      <c r="H3" s="8"/>
      <c r="I3" s="117"/>
      <c r="J3" s="117"/>
      <c r="K3" s="114"/>
      <c r="L3" s="114"/>
    </row>
    <row r="4" spans="2:16" ht="22.5" customHeight="1" x14ac:dyDescent="0.3">
      <c r="B4" s="106"/>
      <c r="C4" s="107"/>
      <c r="D4" s="110"/>
      <c r="E4" s="111"/>
      <c r="F4" s="8"/>
      <c r="G4" s="118"/>
      <c r="H4" s="8"/>
      <c r="I4" s="118"/>
      <c r="J4" s="118"/>
      <c r="K4" s="115"/>
      <c r="L4" s="115"/>
    </row>
    <row r="5" spans="2:16" ht="22.5" customHeight="1" x14ac:dyDescent="0.3">
      <c r="B5" s="99" t="s">
        <v>7</v>
      </c>
      <c r="C5" s="100"/>
      <c r="D5" s="112">
        <f>+K5+L5</f>
        <v>3169696.3627488716</v>
      </c>
      <c r="E5" s="113"/>
      <c r="F5" s="11"/>
      <c r="G5" s="17">
        <f>+'POA 2022 '!E7</f>
        <v>15092576.196495082</v>
      </c>
      <c r="H5" s="9"/>
      <c r="I5" s="27"/>
      <c r="J5" s="15"/>
      <c r="K5" s="22"/>
      <c r="L5" s="24">
        <f>+'POA 2022 '!I7</f>
        <v>3169696.3627488716</v>
      </c>
      <c r="M5" s="31"/>
      <c r="N5" s="30"/>
      <c r="P5" s="30"/>
    </row>
    <row r="6" spans="2:16" ht="22.5" customHeight="1" x14ac:dyDescent="0.3">
      <c r="B6" s="97" t="s">
        <v>6</v>
      </c>
      <c r="C6" s="98"/>
      <c r="D6" s="112">
        <f t="shared" ref="D6:D8" si="0">+K6+L6</f>
        <v>1820354.5943502008</v>
      </c>
      <c r="E6" s="113"/>
      <c r="F6" s="12"/>
      <c r="G6" s="16">
        <f>+'POA 2022 '!E66</f>
        <v>29038478.630683493</v>
      </c>
      <c r="H6" s="9"/>
      <c r="I6" s="28"/>
      <c r="J6" s="16"/>
      <c r="K6" s="23"/>
      <c r="L6" s="25">
        <f>+'POA 2022 '!I66</f>
        <v>1820354.5943502008</v>
      </c>
      <c r="M6" s="31"/>
      <c r="N6" s="30"/>
      <c r="P6" s="30"/>
    </row>
    <row r="7" spans="2:16" ht="22.5" customHeight="1" x14ac:dyDescent="0.3">
      <c r="B7" s="97" t="s">
        <v>5</v>
      </c>
      <c r="C7" s="98"/>
      <c r="D7" s="112">
        <f t="shared" si="0"/>
        <v>1135656.1794847613</v>
      </c>
      <c r="E7" s="113"/>
      <c r="F7" s="12"/>
      <c r="G7" s="16">
        <f>+'POA 2022 '!E70</f>
        <v>24800000</v>
      </c>
      <c r="H7" s="9"/>
      <c r="I7" s="28"/>
      <c r="J7" s="16"/>
      <c r="K7" s="23"/>
      <c r="L7" s="25">
        <f>+'POA 2022 '!I70</f>
        <v>1135656.1794847613</v>
      </c>
      <c r="M7" s="31"/>
      <c r="N7" s="30"/>
      <c r="P7" s="30"/>
    </row>
    <row r="8" spans="2:16" ht="22.5" customHeight="1" x14ac:dyDescent="0.3">
      <c r="B8" s="97" t="s">
        <v>8</v>
      </c>
      <c r="C8" s="98"/>
      <c r="D8" s="112">
        <f t="shared" si="0"/>
        <v>2725427.48507305</v>
      </c>
      <c r="E8" s="113"/>
      <c r="F8" s="12"/>
      <c r="G8" s="18">
        <f>+'POA 2022 '!E73</f>
        <v>10862039.921097089</v>
      </c>
      <c r="H8" s="9"/>
      <c r="I8" s="28"/>
      <c r="J8" s="16"/>
      <c r="K8" s="23"/>
      <c r="L8" s="25">
        <f>+'POA 2022 '!I73</f>
        <v>2725427.48507305</v>
      </c>
      <c r="M8" s="31"/>
      <c r="N8" s="30"/>
      <c r="P8" s="30"/>
    </row>
    <row r="9" spans="2:16" ht="22.5" customHeight="1" x14ac:dyDescent="0.3">
      <c r="B9" s="95" t="s">
        <v>0</v>
      </c>
      <c r="C9" s="96"/>
      <c r="D9" s="19">
        <f>SUM(D5:E8)</f>
        <v>8851134.6216568835</v>
      </c>
      <c r="E9" s="19"/>
      <c r="F9" s="20"/>
      <c r="G9" s="21">
        <f>+G5+G6+G7+G8</f>
        <v>79793094.748275653</v>
      </c>
      <c r="H9" s="20"/>
      <c r="I9" s="21"/>
      <c r="J9" s="21"/>
      <c r="K9" s="21"/>
      <c r="L9" s="21">
        <f>SUM(L5:L8)</f>
        <v>8851134.6216568835</v>
      </c>
      <c r="M9" s="31"/>
    </row>
    <row r="10" spans="2:16" ht="3.75" customHeight="1" x14ac:dyDescent="0.3">
      <c r="E10">
        <v>19000</v>
      </c>
      <c r="G10" s="14"/>
    </row>
    <row r="11" spans="2:16" x14ac:dyDescent="0.3">
      <c r="B11" s="26" t="s">
        <v>4</v>
      </c>
    </row>
    <row r="12" spans="2:16" x14ac:dyDescent="0.3">
      <c r="I12" s="30"/>
    </row>
    <row r="17" spans="6:10" x14ac:dyDescent="0.3">
      <c r="F17"/>
      <c r="J17" s="31"/>
    </row>
    <row r="18" spans="6:10" x14ac:dyDescent="0.3">
      <c r="J18" s="31"/>
    </row>
    <row r="19" spans="6:10" x14ac:dyDescent="0.3">
      <c r="J19" s="31"/>
    </row>
    <row r="20" spans="6:10" x14ac:dyDescent="0.3">
      <c r="J20" s="31"/>
    </row>
    <row r="21" spans="6:10" x14ac:dyDescent="0.3">
      <c r="J21" s="31"/>
    </row>
    <row r="22" spans="6:10" x14ac:dyDescent="0.3">
      <c r="J22" s="31"/>
    </row>
    <row r="23" spans="6:10" x14ac:dyDescent="0.3">
      <c r="J23" s="31"/>
    </row>
  </sheetData>
  <mergeCells count="17">
    <mergeCell ref="K2:K4"/>
    <mergeCell ref="L2:L4"/>
    <mergeCell ref="I2:I4"/>
    <mergeCell ref="J2:J4"/>
    <mergeCell ref="G2:G4"/>
    <mergeCell ref="B9:C9"/>
    <mergeCell ref="B8:C8"/>
    <mergeCell ref="B6:C6"/>
    <mergeCell ref="B5:C5"/>
    <mergeCell ref="B2:E2"/>
    <mergeCell ref="B3:C4"/>
    <mergeCell ref="D3:E4"/>
    <mergeCell ref="D5:E5"/>
    <mergeCell ref="D6:E6"/>
    <mergeCell ref="D8:E8"/>
    <mergeCell ref="B7:C7"/>
    <mergeCell ref="D7:E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54B4791E1DD4595AED9181FF3E0AC" ma:contentTypeVersion="14" ma:contentTypeDescription="Create a new document." ma:contentTypeScope="" ma:versionID="ef45d1ff97f48c5e8182bd60f8140196">
  <xsd:schema xmlns:xsd="http://www.w3.org/2001/XMLSchema" xmlns:xs="http://www.w3.org/2001/XMLSchema" xmlns:p="http://schemas.microsoft.com/office/2006/metadata/properties" xmlns:ns2="a424c09d-1c4b-4251-b77b-679941b6a2cf" xmlns:ns3="73d948e2-3334-4276-919a-d2d4df259862" targetNamespace="http://schemas.microsoft.com/office/2006/metadata/properties" ma:root="true" ma:fieldsID="94616b2e3715c0f58bd34a7d07b126ef" ns2:_="" ns3:_="">
    <xsd:import namespace="a424c09d-1c4b-4251-b77b-679941b6a2cf"/>
    <xsd:import namespace="73d948e2-3334-4276-919a-d2d4df25986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4c09d-1c4b-4251-b77b-679941b6a2c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beb968c-8ea1-4092-bc4f-c671fdfc68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948e2-3334-4276-919a-d2d4df25986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4c6df33-0594-474a-b6a2-f9fd839c9c7e}" ma:internalName="TaxCatchAll" ma:showField="CatchAllData" ma:web="73d948e2-3334-4276-919a-d2d4df259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24c09d-1c4b-4251-b77b-679941b6a2cf">
      <Terms xmlns="http://schemas.microsoft.com/office/infopath/2007/PartnerControls"/>
    </lcf76f155ced4ddcb4097134ff3c332f>
    <TaxCatchAll xmlns="73d948e2-3334-4276-919a-d2d4df259862" xsi:nil="true"/>
  </documentManagement>
</p:properties>
</file>

<file path=customXml/itemProps1.xml><?xml version="1.0" encoding="utf-8"?>
<ds:datastoreItem xmlns:ds="http://schemas.openxmlformats.org/officeDocument/2006/customXml" ds:itemID="{6A120E42-ECE0-4912-8676-9B3A09AFD29F}"/>
</file>

<file path=customXml/itemProps2.xml><?xml version="1.0" encoding="utf-8"?>
<ds:datastoreItem xmlns:ds="http://schemas.openxmlformats.org/officeDocument/2006/customXml" ds:itemID="{81F11549-20B2-4486-92EA-17C8047738B6}"/>
</file>

<file path=customXml/itemProps3.xml><?xml version="1.0" encoding="utf-8"?>
<ds:datastoreItem xmlns:ds="http://schemas.openxmlformats.org/officeDocument/2006/customXml" ds:itemID="{D0BFA7F2-107D-4D56-8A77-452BDD0B1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 2022 </vt:lpstr>
      <vt:lpstr>Resumen</vt:lpstr>
      <vt:lpstr>'POA 2022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Riederer Rocha</dc:creator>
  <cp:lastModifiedBy>Prestor Reyes</cp:lastModifiedBy>
  <cp:lastPrinted>2021-07-29T12:21:37Z</cp:lastPrinted>
  <dcterms:created xsi:type="dcterms:W3CDTF">2016-05-18T20:59:07Z</dcterms:created>
  <dcterms:modified xsi:type="dcterms:W3CDTF">2022-01-14T13:25:39Z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0x010100CA854B4791E1DD4595AED9181FF3E0AC</vt:lpwstr>
  </property>
</Properties>
</file>